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4"/>
  <workbookPr/>
  <mc:AlternateContent xmlns:mc="http://schemas.openxmlformats.org/markup-compatibility/2006">
    <mc:Choice Requires="x15">
      <x15ac:absPath xmlns:x15ac="http://schemas.microsoft.com/office/spreadsheetml/2010/11/ac" url="C:\Users\georc\Documents\ONDERNEMERS VOOR ONDERNEMERS\2024\"/>
    </mc:Choice>
  </mc:AlternateContent>
  <xr:revisionPtr revIDLastSave="0" documentId="8_{C048D195-CBCE-40C3-B1B9-EF5EA8E24B98}" xr6:coauthVersionLast="47" xr6:coauthVersionMax="47" xr10:uidLastSave="{00000000-0000-0000-0000-000000000000}"/>
  <bookViews>
    <workbookView xWindow="-120" yWindow="-120" windowWidth="29040" windowHeight="15720" tabRatio="832" firstSheet="4" activeTab="4" xr2:uid="{00000000-000D-0000-FFFF-FFFF00000000}"/>
  </bookViews>
  <sheets>
    <sheet name="Template content" sheetId="7" r:id="rId1"/>
    <sheet name="Summary Financial Plan IN EUROS" sheetId="11" r:id="rId2"/>
    <sheet name="Sales &amp; Grossmargin forecast " sheetId="2" r:id="rId3"/>
    <sheet name="Detail expenses " sheetId="9" r:id="rId4"/>
    <sheet name="Investments" sheetId="1" r:id="rId5"/>
    <sheet name="P&amp;L and Cashflowstatement" sheetId="4" r:id="rId6"/>
    <sheet name="Working Capital" sheetId="10" r:id="rId7"/>
    <sheet name="Financing sources" sheetId="3" r:id="rId8"/>
    <sheet name="Balance sheet" sheetId="5" r:id="rId9"/>
    <sheet name="Blad1" sheetId="12" r:id="rId10"/>
  </sheets>
  <definedNames>
    <definedName name="_xlnm.Print_Area" localSheetId="7">'Financing sources'!$A$1:$N$88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9" l="1"/>
  <c r="F43" i="9"/>
  <c r="F37" i="9"/>
  <c r="F31" i="9"/>
  <c r="F25" i="9"/>
  <c r="F19" i="9"/>
  <c r="F13" i="9"/>
  <c r="R9" i="1"/>
  <c r="Q9" i="1"/>
  <c r="P9" i="1"/>
  <c r="O9" i="1"/>
  <c r="N9" i="1"/>
  <c r="M9" i="1"/>
  <c r="L9" i="1"/>
  <c r="R8" i="1"/>
  <c r="Q8" i="1"/>
  <c r="P8" i="1"/>
  <c r="O8" i="1"/>
  <c r="N8" i="1"/>
  <c r="M8" i="1"/>
  <c r="L8" i="1"/>
  <c r="R7" i="1"/>
  <c r="Q7" i="1"/>
  <c r="P7" i="1"/>
  <c r="O7" i="1"/>
  <c r="N7" i="1"/>
  <c r="M7" i="1"/>
  <c r="L7" i="1"/>
  <c r="R6" i="1"/>
  <c r="Q6" i="1"/>
  <c r="P6" i="1"/>
  <c r="O6" i="1"/>
  <c r="N6" i="1"/>
  <c r="M6" i="1"/>
  <c r="R23" i="1"/>
  <c r="Q23" i="1"/>
  <c r="P23" i="1"/>
  <c r="O23" i="1"/>
  <c r="N23" i="1"/>
  <c r="M23" i="1"/>
  <c r="L23" i="1"/>
  <c r="R22" i="1"/>
  <c r="Q22" i="1"/>
  <c r="P22" i="1"/>
  <c r="O22" i="1"/>
  <c r="N22" i="1"/>
  <c r="M22" i="1"/>
  <c r="L22" i="1"/>
  <c r="R21" i="1"/>
  <c r="Q21" i="1"/>
  <c r="P21" i="1"/>
  <c r="O21" i="1"/>
  <c r="N21" i="1"/>
  <c r="M21" i="1"/>
  <c r="L21" i="1"/>
  <c r="R20" i="1"/>
  <c r="Q20" i="1"/>
  <c r="P20" i="1"/>
  <c r="O20" i="1"/>
  <c r="N20" i="1"/>
  <c r="M20" i="1"/>
  <c r="L20" i="1"/>
  <c r="R32" i="1"/>
  <c r="Q32" i="1"/>
  <c r="P32" i="1"/>
  <c r="O32" i="1"/>
  <c r="N32" i="1"/>
  <c r="M32" i="1"/>
  <c r="L32" i="1"/>
  <c r="R31" i="1"/>
  <c r="Q31" i="1"/>
  <c r="P31" i="1"/>
  <c r="O31" i="1"/>
  <c r="N31" i="1"/>
  <c r="M31" i="1"/>
  <c r="L31" i="1"/>
  <c r="R28" i="1"/>
  <c r="Q28" i="1"/>
  <c r="P28" i="1"/>
  <c r="O28" i="1"/>
  <c r="N28" i="1"/>
  <c r="M28" i="1"/>
  <c r="L28" i="1"/>
  <c r="R27" i="1"/>
  <c r="Q27" i="1"/>
  <c r="P27" i="1"/>
  <c r="O27" i="1"/>
  <c r="N27" i="1"/>
  <c r="N26" i="1"/>
  <c r="M26" i="1"/>
  <c r="M27" i="1"/>
  <c r="L27" i="1"/>
  <c r="R30" i="1"/>
  <c r="Q30" i="1"/>
  <c r="P30" i="1"/>
  <c r="O30" i="1"/>
  <c r="N30" i="1"/>
  <c r="M30" i="1"/>
  <c r="L30" i="1"/>
  <c r="R29" i="1"/>
  <c r="Q29" i="1"/>
  <c r="P29" i="1"/>
  <c r="O29" i="1"/>
  <c r="N29" i="1"/>
  <c r="M29" i="1"/>
  <c r="L29" i="1"/>
  <c r="R26" i="1"/>
  <c r="Q26" i="1"/>
  <c r="P26" i="1"/>
  <c r="O26" i="1"/>
  <c r="L26" i="1"/>
  <c r="R19" i="1"/>
  <c r="Q19" i="1"/>
  <c r="P19" i="1"/>
  <c r="O19" i="1"/>
  <c r="N19" i="1"/>
  <c r="M19" i="1"/>
  <c r="L19" i="1"/>
  <c r="R14" i="1"/>
  <c r="Q14" i="1"/>
  <c r="P14" i="1"/>
  <c r="O14" i="1"/>
  <c r="N14" i="1"/>
  <c r="M14" i="1"/>
  <c r="L14" i="1"/>
  <c r="R13" i="1"/>
  <c r="Q13" i="1"/>
  <c r="P13" i="1"/>
  <c r="O13" i="1"/>
  <c r="N13" i="1"/>
  <c r="M13" i="1"/>
  <c r="L13" i="1"/>
  <c r="R12" i="1"/>
  <c r="Q12" i="1"/>
  <c r="P12" i="1"/>
  <c r="O12" i="1"/>
  <c r="N12" i="1"/>
  <c r="M12" i="1"/>
  <c r="L12" i="1"/>
  <c r="R11" i="1"/>
  <c r="Q11" i="1"/>
  <c r="P11" i="1"/>
  <c r="O11" i="1"/>
  <c r="N11" i="1"/>
  <c r="M11" i="1"/>
  <c r="R10" i="1"/>
  <c r="Q10" i="1"/>
  <c r="P10" i="1"/>
  <c r="O10" i="1"/>
  <c r="N10" i="1"/>
  <c r="M10" i="1"/>
  <c r="L6" i="1"/>
  <c r="L11" i="1"/>
  <c r="J33" i="1" l="1"/>
  <c r="I33" i="1"/>
  <c r="H33" i="1"/>
  <c r="G33" i="1"/>
  <c r="F33" i="1"/>
  <c r="C33" i="1"/>
  <c r="A1" i="2"/>
  <c r="J45" i="9"/>
  <c r="I45" i="9"/>
  <c r="H45" i="9"/>
  <c r="G45" i="9"/>
  <c r="E45" i="9"/>
  <c r="D45" i="9"/>
  <c r="J16" i="9"/>
  <c r="I16" i="9"/>
  <c r="H16" i="9"/>
  <c r="G16" i="9"/>
  <c r="E16" i="9"/>
  <c r="D16" i="9"/>
  <c r="J16" i="1"/>
  <c r="I16" i="1"/>
  <c r="H16" i="1"/>
  <c r="G16" i="1"/>
  <c r="F16" i="1"/>
  <c r="C16" i="1"/>
  <c r="B9" i="12"/>
  <c r="B8" i="12"/>
  <c r="B7" i="12"/>
  <c r="B5" i="12"/>
  <c r="B6" i="12"/>
  <c r="B4" i="12"/>
  <c r="B3" i="12"/>
  <c r="B2" i="12"/>
  <c r="B11" i="12"/>
  <c r="J43" i="9"/>
  <c r="I43" i="9"/>
  <c r="H43" i="9"/>
  <c r="G39" i="9"/>
  <c r="G33" i="9"/>
  <c r="G27" i="9"/>
  <c r="G21" i="9"/>
  <c r="E39" i="9"/>
  <c r="D39" i="9"/>
  <c r="E33" i="9"/>
  <c r="D33" i="9"/>
  <c r="E27" i="9"/>
  <c r="D27" i="9"/>
  <c r="E21" i="9"/>
  <c r="D21" i="9"/>
  <c r="D44" i="9"/>
  <c r="E43" i="9"/>
  <c r="D43" i="9"/>
  <c r="Y24" i="2"/>
  <c r="AA24" i="2" s="1"/>
  <c r="AA23" i="2"/>
  <c r="Y18" i="2"/>
  <c r="AA18" i="2" s="1"/>
  <c r="AA17" i="2"/>
  <c r="Y12" i="2"/>
  <c r="AA12" i="2" s="1"/>
  <c r="AA11" i="2"/>
  <c r="V24" i="2"/>
  <c r="X24" i="2" s="1"/>
  <c r="X23" i="2"/>
  <c r="V18" i="2"/>
  <c r="X18" i="2" s="1"/>
  <c r="X17" i="2"/>
  <c r="V12" i="2"/>
  <c r="X12" i="2" s="1"/>
  <c r="X11" i="2"/>
  <c r="S24" i="2"/>
  <c r="U24" i="2" s="1"/>
  <c r="U23" i="2"/>
  <c r="S18" i="2"/>
  <c r="U18" i="2" s="1"/>
  <c r="U17" i="2"/>
  <c r="S12" i="2"/>
  <c r="U12" i="2" s="1"/>
  <c r="U11" i="2"/>
  <c r="AA31" i="2"/>
  <c r="AA30" i="2"/>
  <c r="Y30" i="2"/>
  <c r="X31" i="2"/>
  <c r="X30" i="2"/>
  <c r="V30" i="2"/>
  <c r="U31" i="2"/>
  <c r="U30" i="2"/>
  <c r="S30" i="2"/>
  <c r="R31" i="2"/>
  <c r="R30" i="2"/>
  <c r="P30" i="2"/>
  <c r="P24" i="2"/>
  <c r="R24" i="2" s="1"/>
  <c r="R23" i="2"/>
  <c r="P18" i="2"/>
  <c r="R18" i="2" s="1"/>
  <c r="R17" i="2"/>
  <c r="P12" i="2"/>
  <c r="R12" i="2" s="1"/>
  <c r="R11" i="2"/>
  <c r="Y6" i="2"/>
  <c r="AA6" i="2" s="1"/>
  <c r="AA5" i="2"/>
  <c r="V6" i="2"/>
  <c r="X6" i="2" s="1"/>
  <c r="X5" i="2"/>
  <c r="S6" i="2"/>
  <c r="U6" i="2" s="1"/>
  <c r="U5" i="2"/>
  <c r="R5" i="2"/>
  <c r="P6" i="2"/>
  <c r="R6" i="2" s="1"/>
  <c r="AA32" i="2"/>
  <c r="J40" i="9"/>
  <c r="I40" i="9"/>
  <c r="H40" i="9"/>
  <c r="G40" i="9"/>
  <c r="E40" i="9"/>
  <c r="D40" i="9"/>
  <c r="J34" i="9"/>
  <c r="I34" i="9"/>
  <c r="H34" i="9"/>
  <c r="G34" i="9"/>
  <c r="E34" i="9"/>
  <c r="D34" i="9"/>
  <c r="J28" i="9"/>
  <c r="I28" i="9"/>
  <c r="H28" i="9"/>
  <c r="G28" i="9"/>
  <c r="E28" i="9"/>
  <c r="D28" i="9"/>
  <c r="J17" i="9"/>
  <c r="I17" i="9"/>
  <c r="H17" i="9"/>
  <c r="E17" i="9"/>
  <c r="D17" i="9"/>
  <c r="F17" i="9" s="1"/>
  <c r="J22" i="9"/>
  <c r="I22" i="9"/>
  <c r="H22" i="9"/>
  <c r="G22" i="9"/>
  <c r="E22" i="9"/>
  <c r="D22" i="9"/>
  <c r="D23" i="9" s="1"/>
  <c r="AA26" i="2"/>
  <c r="X26" i="2"/>
  <c r="U26" i="2"/>
  <c r="AA20" i="2"/>
  <c r="X20" i="2"/>
  <c r="U20" i="2"/>
  <c r="AA14" i="2"/>
  <c r="X14" i="2"/>
  <c r="U14" i="2"/>
  <c r="G43" i="9" l="1"/>
  <c r="G17" i="9"/>
  <c r="Y31" i="2"/>
  <c r="Z31" i="2" s="1"/>
  <c r="Z30" i="2"/>
  <c r="V31" i="2"/>
  <c r="W31" i="2" s="1"/>
  <c r="W30" i="2"/>
  <c r="S31" i="2"/>
  <c r="T31" i="2" s="1"/>
  <c r="T30" i="2"/>
  <c r="P31" i="2"/>
  <c r="Q31" i="2" s="1"/>
  <c r="Q30" i="2"/>
  <c r="C24" i="1" l="1"/>
  <c r="C35" i="1" s="1"/>
  <c r="B4" i="4"/>
  <c r="B4" i="9"/>
  <c r="C28" i="2"/>
  <c r="D3" i="2"/>
  <c r="M3" i="2" s="1"/>
  <c r="J17" i="10"/>
  <c r="C38" i="4" s="1"/>
  <c r="P3" i="2" l="1"/>
  <c r="S3" i="2" s="1"/>
  <c r="V3" i="2" s="1"/>
  <c r="Y3" i="2" s="1"/>
  <c r="AA28" i="2" s="1"/>
  <c r="F4" i="1"/>
  <c r="E4" i="1" s="1"/>
  <c r="C41" i="1"/>
  <c r="C4" i="4"/>
  <c r="C4" i="9"/>
  <c r="F4" i="9" s="1"/>
  <c r="G4" i="9" s="1"/>
  <c r="H4" i="9" s="1"/>
  <c r="I4" i="9" s="1"/>
  <c r="J4" i="9" s="1"/>
  <c r="D28" i="2"/>
  <c r="M28" i="2"/>
  <c r="R28" i="2"/>
  <c r="U28" i="2"/>
  <c r="X28" i="2"/>
  <c r="D31" i="5"/>
  <c r="D25" i="5" s="1"/>
  <c r="D19" i="5"/>
  <c r="D4" i="1" l="1"/>
  <c r="E33" i="1"/>
  <c r="N37" i="1"/>
  <c r="N39" i="1"/>
  <c r="N4" i="1"/>
  <c r="M4" i="1" s="1"/>
  <c r="V4" i="1"/>
  <c r="G4" i="1"/>
  <c r="F3" i="4"/>
  <c r="J4" i="10"/>
  <c r="D37" i="5"/>
  <c r="D4" i="5"/>
  <c r="B6" i="4"/>
  <c r="C1" i="5"/>
  <c r="D1" i="3"/>
  <c r="K1" i="10"/>
  <c r="E69" i="3"/>
  <c r="E53" i="4"/>
  <c r="D53" i="4"/>
  <c r="E24" i="1" l="1"/>
  <c r="L10" i="1"/>
  <c r="E16" i="1"/>
  <c r="E35" i="1" s="1"/>
  <c r="E41" i="1" s="1"/>
  <c r="N33" i="1"/>
  <c r="M37" i="1"/>
  <c r="M39" i="1"/>
  <c r="O37" i="1"/>
  <c r="O39" i="1"/>
  <c r="U4" i="1"/>
  <c r="L4" i="1"/>
  <c r="H4" i="1"/>
  <c r="W4" i="1"/>
  <c r="O4" i="1"/>
  <c r="K4" i="10"/>
  <c r="D3" i="5"/>
  <c r="E3" i="5" s="1"/>
  <c r="H3" i="4"/>
  <c r="B4" i="11"/>
  <c r="F53" i="4"/>
  <c r="D49" i="4"/>
  <c r="F49" i="4" s="1"/>
  <c r="D48" i="4"/>
  <c r="F48" i="4" s="1"/>
  <c r="D47" i="4"/>
  <c r="F47" i="4" s="1"/>
  <c r="D46" i="4"/>
  <c r="F46" i="4" s="1"/>
  <c r="D36" i="4"/>
  <c r="F36" i="4" s="1"/>
  <c r="M18" i="1" l="1"/>
  <c r="L18" i="1"/>
  <c r="R18" i="1"/>
  <c r="N18" i="1"/>
  <c r="Q18" i="1"/>
  <c r="P18" i="1"/>
  <c r="O18" i="1"/>
  <c r="R15" i="1"/>
  <c r="Q15" i="1"/>
  <c r="P15" i="1"/>
  <c r="O15" i="1"/>
  <c r="N15" i="1"/>
  <c r="M15" i="1"/>
  <c r="L15" i="1"/>
  <c r="M16" i="1"/>
  <c r="T9" i="1"/>
  <c r="T8" i="1"/>
  <c r="U8" i="1" s="1"/>
  <c r="D24" i="1"/>
  <c r="D33" i="1"/>
  <c r="D16" i="1"/>
  <c r="M33" i="1"/>
  <c r="O33" i="1"/>
  <c r="T19" i="1"/>
  <c r="U19" i="1" s="1"/>
  <c r="V19" i="1" s="1"/>
  <c r="W19" i="1" s="1"/>
  <c r="T30" i="1"/>
  <c r="U30" i="1" s="1"/>
  <c r="V30" i="1" s="1"/>
  <c r="W30" i="1" s="1"/>
  <c r="T32" i="1"/>
  <c r="U32" i="1" s="1"/>
  <c r="V32" i="1" s="1"/>
  <c r="W32" i="1" s="1"/>
  <c r="P37" i="1"/>
  <c r="P39" i="1"/>
  <c r="T31" i="1"/>
  <c r="U31" i="1" s="1"/>
  <c r="V31" i="1" s="1"/>
  <c r="W31" i="1" s="1"/>
  <c r="T22" i="1"/>
  <c r="U22" i="1" s="1"/>
  <c r="V22" i="1" s="1"/>
  <c r="W22" i="1" s="1"/>
  <c r="T26" i="1"/>
  <c r="U26" i="1" s="1"/>
  <c r="T23" i="1"/>
  <c r="U23" i="1" s="1"/>
  <c r="V23" i="1" s="1"/>
  <c r="W23" i="1" s="1"/>
  <c r="L37" i="1"/>
  <c r="T37" i="1" s="1"/>
  <c r="U37" i="1" s="1"/>
  <c r="V37" i="1" s="1"/>
  <c r="W37" i="1" s="1"/>
  <c r="L39" i="1"/>
  <c r="T39" i="1" s="1"/>
  <c r="U39" i="1" s="1"/>
  <c r="V39" i="1" s="1"/>
  <c r="W39" i="1" s="1"/>
  <c r="T12" i="1"/>
  <c r="U12" i="1" s="1"/>
  <c r="V12" i="1" s="1"/>
  <c r="W12" i="1" s="1"/>
  <c r="X12" i="1" s="1"/>
  <c r="T11" i="1"/>
  <c r="U11" i="1" s="1"/>
  <c r="T6" i="1"/>
  <c r="U6" i="1" s="1"/>
  <c r="T4" i="1"/>
  <c r="P4" i="1"/>
  <c r="X4" i="1"/>
  <c r="I4" i="1"/>
  <c r="J4" i="11"/>
  <c r="C28" i="11"/>
  <c r="B28" i="11"/>
  <c r="E43" i="5"/>
  <c r="F3" i="5"/>
  <c r="J3" i="4"/>
  <c r="C4" i="11"/>
  <c r="L4" i="10"/>
  <c r="M4" i="10" s="1"/>
  <c r="N4" i="10" s="1"/>
  <c r="O4" i="10" s="1"/>
  <c r="D4" i="3"/>
  <c r="B1" i="4"/>
  <c r="C21" i="4"/>
  <c r="B21" i="4"/>
  <c r="C9" i="4"/>
  <c r="C11" i="4" s="1"/>
  <c r="C6" i="4"/>
  <c r="C8" i="4" s="1"/>
  <c r="B9" i="4"/>
  <c r="B11" i="4" s="1"/>
  <c r="B8" i="4"/>
  <c r="D33" i="2"/>
  <c r="C33" i="2"/>
  <c r="M24" i="1"/>
  <c r="X37" i="1" l="1"/>
  <c r="D35" i="1"/>
  <c r="D41" i="1" s="1"/>
  <c r="U9" i="1"/>
  <c r="O16" i="1"/>
  <c r="N16" i="1"/>
  <c r="V8" i="1"/>
  <c r="W8" i="1" s="1"/>
  <c r="X32" i="1"/>
  <c r="X22" i="1"/>
  <c r="Y22" i="1" s="1"/>
  <c r="X31" i="1"/>
  <c r="X19" i="1"/>
  <c r="M35" i="1"/>
  <c r="M41" i="1" s="1"/>
  <c r="C24" i="4" s="1"/>
  <c r="P33" i="1"/>
  <c r="X39" i="1"/>
  <c r="L33" i="1"/>
  <c r="X30" i="1"/>
  <c r="T20" i="1"/>
  <c r="U20" i="1" s="1"/>
  <c r="V20" i="1" s="1"/>
  <c r="W20" i="1" s="1"/>
  <c r="X20" i="1" s="1"/>
  <c r="T13" i="1"/>
  <c r="U13" i="1" s="1"/>
  <c r="V13" i="1" s="1"/>
  <c r="T10" i="1"/>
  <c r="U10" i="1" s="1"/>
  <c r="V10" i="1" s="1"/>
  <c r="T27" i="1"/>
  <c r="U27" i="1" s="1"/>
  <c r="V27" i="1" s="1"/>
  <c r="W27" i="1" s="1"/>
  <c r="X27" i="1" s="1"/>
  <c r="T21" i="1"/>
  <c r="U21" i="1" s="1"/>
  <c r="V21" i="1" s="1"/>
  <c r="W21" i="1" s="1"/>
  <c r="X21" i="1" s="1"/>
  <c r="X23" i="1"/>
  <c r="T15" i="1"/>
  <c r="U15" i="1" s="1"/>
  <c r="V15" i="1" s="1"/>
  <c r="W15" i="1" s="1"/>
  <c r="X15" i="1" s="1"/>
  <c r="L24" i="1"/>
  <c r="T28" i="1"/>
  <c r="U28" i="1" s="1"/>
  <c r="V28" i="1" s="1"/>
  <c r="W28" i="1" s="1"/>
  <c r="X28" i="1" s="1"/>
  <c r="T29" i="1"/>
  <c r="U29" i="1" s="1"/>
  <c r="V29" i="1" s="1"/>
  <c r="W29" i="1" s="1"/>
  <c r="X29" i="1" s="1"/>
  <c r="T18" i="1"/>
  <c r="U18" i="1" s="1"/>
  <c r="V18" i="1" s="1"/>
  <c r="W18" i="1" s="1"/>
  <c r="X18" i="1" s="1"/>
  <c r="Q37" i="1"/>
  <c r="Q39" i="1"/>
  <c r="T7" i="1"/>
  <c r="U7" i="1" s="1"/>
  <c r="T14" i="1"/>
  <c r="U14" i="1" s="1"/>
  <c r="V14" i="1" s="1"/>
  <c r="W14" i="1" s="1"/>
  <c r="X14" i="1" s="1"/>
  <c r="X8" i="1"/>
  <c r="L16" i="1"/>
  <c r="P16" i="1"/>
  <c r="Y12" i="1"/>
  <c r="F4" i="3"/>
  <c r="D24" i="3"/>
  <c r="D57" i="3" s="1"/>
  <c r="D65" i="3" s="1"/>
  <c r="Q4" i="1"/>
  <c r="Y4" i="1"/>
  <c r="J4" i="1"/>
  <c r="F43" i="5"/>
  <c r="G3" i="5"/>
  <c r="K4" i="11"/>
  <c r="D28" i="11"/>
  <c r="L3" i="4"/>
  <c r="D4" i="11"/>
  <c r="V26" i="1"/>
  <c r="W26" i="1" s="1"/>
  <c r="X26" i="1" s="1"/>
  <c r="V9" i="1"/>
  <c r="C12" i="4"/>
  <c r="C22" i="4" s="1"/>
  <c r="V11" i="1"/>
  <c r="B12" i="4"/>
  <c r="B22" i="4" s="1"/>
  <c r="C1" i="1"/>
  <c r="Y37" i="1" l="1"/>
  <c r="Y32" i="1"/>
  <c r="Z32" i="1" s="1"/>
  <c r="Y31" i="1"/>
  <c r="Z31" i="1" s="1"/>
  <c r="Y19" i="1"/>
  <c r="Y39" i="1"/>
  <c r="Y23" i="1"/>
  <c r="Z23" i="1" s="1"/>
  <c r="Y8" i="1"/>
  <c r="Z8" i="1" s="1"/>
  <c r="Q33" i="1"/>
  <c r="Z19" i="1"/>
  <c r="Y30" i="1"/>
  <c r="Y20" i="1"/>
  <c r="Z20" i="1" s="1"/>
  <c r="Y26" i="1"/>
  <c r="Y27" i="1"/>
  <c r="Y21" i="1"/>
  <c r="L35" i="1"/>
  <c r="L41" i="1" s="1"/>
  <c r="B24" i="4" s="1"/>
  <c r="B25" i="4" s="1"/>
  <c r="U33" i="1"/>
  <c r="Y29" i="1"/>
  <c r="T33" i="1"/>
  <c r="Y28" i="1"/>
  <c r="Z28" i="1" s="1"/>
  <c r="T16" i="1"/>
  <c r="Y18" i="1"/>
  <c r="Z18" i="1" s="1"/>
  <c r="U24" i="1"/>
  <c r="T24" i="1"/>
  <c r="R39" i="1"/>
  <c r="Z39" i="1" s="1"/>
  <c r="R37" i="1"/>
  <c r="Z22" i="1"/>
  <c r="Y14" i="1"/>
  <c r="Y15" i="1"/>
  <c r="Q16" i="1"/>
  <c r="Z12" i="1"/>
  <c r="V7" i="1"/>
  <c r="U16" i="1"/>
  <c r="G4" i="3"/>
  <c r="F57" i="3"/>
  <c r="F65" i="3" s="1"/>
  <c r="F24" i="3"/>
  <c r="R4" i="1"/>
  <c r="Z4" i="1"/>
  <c r="N3" i="4"/>
  <c r="F4" i="11" s="1"/>
  <c r="E4" i="11"/>
  <c r="G43" i="5"/>
  <c r="H3" i="5"/>
  <c r="L4" i="11"/>
  <c r="E28" i="11"/>
  <c r="C25" i="4"/>
  <c r="C29" i="4" s="1"/>
  <c r="C31" i="4" s="1"/>
  <c r="C32" i="4" s="1"/>
  <c r="C37" i="4" s="1"/>
  <c r="F51" i="9"/>
  <c r="G23" i="9"/>
  <c r="B1" i="9"/>
  <c r="C10" i="9"/>
  <c r="B10" i="9"/>
  <c r="D10" i="9"/>
  <c r="D14" i="4" s="1"/>
  <c r="F61" i="9"/>
  <c r="E57" i="9"/>
  <c r="G57" i="9" s="1"/>
  <c r="H57" i="9" s="1"/>
  <c r="H56" i="9"/>
  <c r="R32" i="2"/>
  <c r="O32" i="2"/>
  <c r="M23" i="2"/>
  <c r="M24" i="2" s="1"/>
  <c r="M17" i="2"/>
  <c r="M18" i="2" s="1"/>
  <c r="M11" i="2"/>
  <c r="M12" i="2" s="1"/>
  <c r="K24" i="2"/>
  <c r="K23" i="2"/>
  <c r="L23" i="2" s="1"/>
  <c r="K18" i="2"/>
  <c r="K17" i="2"/>
  <c r="L17" i="2" s="1"/>
  <c r="K11" i="2"/>
  <c r="L11" i="2" s="1"/>
  <c r="M5" i="2"/>
  <c r="K12" i="2"/>
  <c r="L5" i="2"/>
  <c r="J12" i="2"/>
  <c r="J30" i="2"/>
  <c r="J31" i="2" s="1"/>
  <c r="J24" i="2"/>
  <c r="J18" i="2"/>
  <c r="J6" i="2"/>
  <c r="G30" i="2"/>
  <c r="G31" i="2" s="1"/>
  <c r="G24" i="2"/>
  <c r="I24" i="2" s="1"/>
  <c r="I23" i="2"/>
  <c r="O23" i="2" s="1"/>
  <c r="N23" i="2" s="1"/>
  <c r="G18" i="2"/>
  <c r="I18" i="2" s="1"/>
  <c r="I17" i="2"/>
  <c r="O17" i="2" s="1"/>
  <c r="N17" i="2" s="1"/>
  <c r="G12" i="2"/>
  <c r="I12" i="2" s="1"/>
  <c r="I11" i="2"/>
  <c r="O11" i="2" s="1"/>
  <c r="N11" i="2" s="1"/>
  <c r="G6" i="2"/>
  <c r="I6" i="2" s="1"/>
  <c r="I5" i="2"/>
  <c r="O5" i="2" s="1"/>
  <c r="Z37" i="1" l="1"/>
  <c r="Z30" i="1"/>
  <c r="Z26" i="1"/>
  <c r="Z27" i="1"/>
  <c r="Z21" i="1"/>
  <c r="Z29" i="1"/>
  <c r="R33" i="1"/>
  <c r="Z15" i="1"/>
  <c r="T35" i="1"/>
  <c r="T41" i="1" s="1"/>
  <c r="U35" i="1"/>
  <c r="U41" i="1" s="1"/>
  <c r="Z14" i="1"/>
  <c r="R16" i="1"/>
  <c r="W7" i="1"/>
  <c r="H4" i="3"/>
  <c r="H57" i="3"/>
  <c r="H65" i="3" s="1"/>
  <c r="H24" i="3"/>
  <c r="H43" i="5"/>
  <c r="I3" i="5"/>
  <c r="I43" i="5" s="1"/>
  <c r="M4" i="11"/>
  <c r="F28" i="11"/>
  <c r="N4" i="11"/>
  <c r="G28" i="11"/>
  <c r="B29" i="4"/>
  <c r="B31" i="4" s="1"/>
  <c r="B32" i="4" s="1"/>
  <c r="B37" i="4" s="1"/>
  <c r="L12" i="2"/>
  <c r="I26" i="2"/>
  <c r="L24" i="2"/>
  <c r="I14" i="2"/>
  <c r="I30" i="2"/>
  <c r="I20" i="2"/>
  <c r="I31" i="2"/>
  <c r="L18" i="2"/>
  <c r="L6" i="2"/>
  <c r="L30" i="2"/>
  <c r="E6" i="4" s="1"/>
  <c r="E8" i="4" s="1"/>
  <c r="I8" i="2"/>
  <c r="X7" i="1" l="1"/>
  <c r="L20" i="2"/>
  <c r="O18" i="2"/>
  <c r="N18" i="2" s="1"/>
  <c r="L26" i="2"/>
  <c r="O24" i="2"/>
  <c r="N24" i="2" s="1"/>
  <c r="L14" i="2"/>
  <c r="O12" i="2"/>
  <c r="N12" i="2" s="1"/>
  <c r="L8" i="2"/>
  <c r="O6" i="2"/>
  <c r="I4" i="3"/>
  <c r="J57" i="3"/>
  <c r="J65" i="3" s="1"/>
  <c r="J24" i="3"/>
  <c r="H31" i="2"/>
  <c r="D9" i="4"/>
  <c r="D11" i="4" s="1"/>
  <c r="H30" i="2"/>
  <c r="D6" i="4"/>
  <c r="D8" i="4" s="1"/>
  <c r="I33" i="2"/>
  <c r="L31" i="2"/>
  <c r="K30" i="2"/>
  <c r="Y7" i="1" l="1"/>
  <c r="L57" i="3"/>
  <c r="L65" i="3" s="1"/>
  <c r="L24" i="3"/>
  <c r="K31" i="2"/>
  <c r="E9" i="4"/>
  <c r="E11" i="4" s="1"/>
  <c r="E12" i="4" s="1"/>
  <c r="D12" i="4"/>
  <c r="L33" i="2"/>
  <c r="Z7" i="1" l="1"/>
  <c r="M30" i="2"/>
  <c r="C68" i="3" l="1"/>
  <c r="J69" i="3"/>
  <c r="I69" i="3"/>
  <c r="H69" i="3"/>
  <c r="G69" i="3"/>
  <c r="F69" i="3"/>
  <c r="D69" i="3"/>
  <c r="D67" i="3"/>
  <c r="D68" i="3" l="1"/>
  <c r="D70" i="3" s="1"/>
  <c r="E67" i="3"/>
  <c r="E68" i="3" s="1"/>
  <c r="E70" i="3" l="1"/>
  <c r="F67" i="3"/>
  <c r="F68" i="3" l="1"/>
  <c r="F70" i="3" s="1"/>
  <c r="G67" i="3"/>
  <c r="G68" i="3" l="1"/>
  <c r="G70" i="3" s="1"/>
  <c r="H67" i="3"/>
  <c r="I67" i="3" l="1"/>
  <c r="I68" i="3" s="1"/>
  <c r="I70" i="3" s="1"/>
  <c r="H68" i="3"/>
  <c r="H70" i="3" s="1"/>
  <c r="J67" i="3" l="1"/>
  <c r="J68" i="3" s="1"/>
  <c r="J70" i="3" s="1"/>
  <c r="K67" i="3" l="1"/>
  <c r="K68" i="3" s="1"/>
  <c r="K69" i="3" l="1"/>
  <c r="O69" i="3" s="1"/>
  <c r="L67" i="3" l="1"/>
  <c r="L68" i="3" s="1"/>
  <c r="L70" i="3" s="1"/>
  <c r="K70" i="3"/>
  <c r="M67" i="3" l="1"/>
  <c r="M68" i="3" s="1"/>
  <c r="M70" i="3" s="1"/>
  <c r="C59" i="3" l="1"/>
  <c r="D6" i="3"/>
  <c r="I22" i="5" l="1"/>
  <c r="H22" i="5"/>
  <c r="N49" i="4"/>
  <c r="N48" i="4"/>
  <c r="N47" i="4"/>
  <c r="N46" i="4"/>
  <c r="L47" i="4"/>
  <c r="L49" i="4"/>
  <c r="L48" i="4"/>
  <c r="L46" i="4"/>
  <c r="J46" i="4"/>
  <c r="H46" i="4"/>
  <c r="N45" i="4"/>
  <c r="L45" i="4"/>
  <c r="D29" i="9" l="1"/>
  <c r="H7" i="3" l="1"/>
  <c r="J24" i="1" l="1"/>
  <c r="I24" i="1"/>
  <c r="J10" i="9"/>
  <c r="N14" i="4" s="1"/>
  <c r="I10" i="9"/>
  <c r="L14" i="4" s="1"/>
  <c r="J35" i="1" l="1"/>
  <c r="J41" i="1" s="1"/>
  <c r="N39" i="4" s="1"/>
  <c r="I35" i="1"/>
  <c r="I41" i="1" s="1"/>
  <c r="R24" i="1"/>
  <c r="R35" i="1" s="1"/>
  <c r="Q24" i="1"/>
  <c r="E25" i="9"/>
  <c r="I9" i="3" l="1"/>
  <c r="L39" i="4"/>
  <c r="H9" i="3"/>
  <c r="R41" i="1"/>
  <c r="N24" i="4" s="1"/>
  <c r="Q35" i="1"/>
  <c r="Q41" i="1" s="1"/>
  <c r="L24" i="4" s="1"/>
  <c r="B29" i="11"/>
  <c r="C48" i="11"/>
  <c r="C47" i="11"/>
  <c r="G22" i="5" l="1"/>
  <c r="F22" i="5"/>
  <c r="E22" i="5" l="1"/>
  <c r="B27" i="3" l="1"/>
  <c r="E30" i="3" s="1"/>
  <c r="E51" i="4" s="1"/>
  <c r="F73" i="9"/>
  <c r="F72" i="9"/>
  <c r="E78" i="9"/>
  <c r="E20" i="4" s="1"/>
  <c r="D78" i="9"/>
  <c r="D20" i="4" s="1"/>
  <c r="E6" i="5"/>
  <c r="E8" i="5"/>
  <c r="I30" i="3" l="1"/>
  <c r="I61" i="3" s="1"/>
  <c r="H30" i="3"/>
  <c r="H61" i="3" s="1"/>
  <c r="D30" i="3"/>
  <c r="D51" i="4" s="1"/>
  <c r="M30" i="3"/>
  <c r="M61" i="3" s="1"/>
  <c r="L30" i="3"/>
  <c r="L61" i="3" s="1"/>
  <c r="J30" i="3"/>
  <c r="J61" i="3" s="1"/>
  <c r="F30" i="3"/>
  <c r="F61" i="3" s="1"/>
  <c r="D61" i="3" l="1"/>
  <c r="E61" i="3"/>
  <c r="N51" i="4"/>
  <c r="F6" i="5"/>
  <c r="F8" i="5"/>
  <c r="H10" i="9"/>
  <c r="J14" i="4" s="1"/>
  <c r="E19" i="9"/>
  <c r="E31" i="9"/>
  <c r="E37" i="9"/>
  <c r="F48" i="9"/>
  <c r="G48" i="9" s="1"/>
  <c r="H48" i="9" s="1"/>
  <c r="I48" i="9" s="1"/>
  <c r="F50" i="9"/>
  <c r="G50" i="9" s="1"/>
  <c r="H50" i="9" s="1"/>
  <c r="I50" i="9" s="1"/>
  <c r="J50" i="9" s="1"/>
  <c r="G51" i="9"/>
  <c r="H51" i="9" s="1"/>
  <c r="I51" i="9" s="1"/>
  <c r="J51" i="9" s="1"/>
  <c r="F52" i="9"/>
  <c r="G52" i="9" s="1"/>
  <c r="H52" i="9" s="1"/>
  <c r="I52" i="9" s="1"/>
  <c r="J52" i="9" s="1"/>
  <c r="G61" i="9"/>
  <c r="H61" i="9" s="1"/>
  <c r="I61" i="9" s="1"/>
  <c r="F62" i="9"/>
  <c r="F76" i="9"/>
  <c r="G76" i="9" s="1"/>
  <c r="G78" i="9" s="1"/>
  <c r="P24" i="1"/>
  <c r="G10" i="9"/>
  <c r="H14" i="4" s="1"/>
  <c r="D35" i="9"/>
  <c r="D41" i="9"/>
  <c r="D53" i="9"/>
  <c r="D16" i="4" s="1"/>
  <c r="D56" i="9"/>
  <c r="D58" i="9" s="1"/>
  <c r="D17" i="4" s="1"/>
  <c r="D63" i="9"/>
  <c r="D18" i="4" s="1"/>
  <c r="D68" i="9"/>
  <c r="D19" i="4" s="1"/>
  <c r="E10" i="9"/>
  <c r="E14" i="4" s="1"/>
  <c r="E53" i="9"/>
  <c r="E16" i="4" s="1"/>
  <c r="E63" i="9"/>
  <c r="E18" i="4" s="1"/>
  <c r="E68" i="9"/>
  <c r="E19" i="4" s="1"/>
  <c r="V6" i="1"/>
  <c r="V16" i="1" s="1"/>
  <c r="W9" i="1"/>
  <c r="X9" i="1" s="1"/>
  <c r="Y9" i="1" s="1"/>
  <c r="Z9" i="1" s="1"/>
  <c r="W10" i="1"/>
  <c r="X10" i="1" s="1"/>
  <c r="Y10" i="1" s="1"/>
  <c r="Z10" i="1" s="1"/>
  <c r="W13" i="1"/>
  <c r="X13" i="1" s="1"/>
  <c r="Y13" i="1" s="1"/>
  <c r="Z13" i="1" s="1"/>
  <c r="F24" i="1"/>
  <c r="B34" i="3"/>
  <c r="B38" i="3"/>
  <c r="H40" i="3" s="1"/>
  <c r="W11" i="1"/>
  <c r="X11" i="1" s="1"/>
  <c r="Y11" i="1" s="1"/>
  <c r="Z11" i="1" s="1"/>
  <c r="G24" i="1"/>
  <c r="H45" i="4"/>
  <c r="H48" i="4"/>
  <c r="H49" i="4"/>
  <c r="H24" i="1"/>
  <c r="J45" i="4"/>
  <c r="J47" i="4"/>
  <c r="J48" i="4"/>
  <c r="J49" i="4"/>
  <c r="F74" i="9"/>
  <c r="F75" i="9"/>
  <c r="F71" i="9"/>
  <c r="F67" i="9"/>
  <c r="G67" i="9" s="1"/>
  <c r="H67" i="9" s="1"/>
  <c r="I67" i="9" s="1"/>
  <c r="J67" i="9" s="1"/>
  <c r="F66" i="9"/>
  <c r="F9" i="9"/>
  <c r="F8" i="9"/>
  <c r="F7" i="9"/>
  <c r="M6" i="2"/>
  <c r="N6" i="2" s="1"/>
  <c r="F49" i="9"/>
  <c r="G49" i="9" s="1"/>
  <c r="H49" i="9" s="1"/>
  <c r="I49" i="9" s="1"/>
  <c r="J49" i="9" s="1"/>
  <c r="E44" i="9" l="1"/>
  <c r="C29" i="11" s="1"/>
  <c r="I40" i="3"/>
  <c r="F51" i="4"/>
  <c r="E56" i="9"/>
  <c r="G66" i="9"/>
  <c r="H66" i="9" s="1"/>
  <c r="I66" i="9" s="1"/>
  <c r="I68" i="9" s="1"/>
  <c r="L19" i="4" s="1"/>
  <c r="G62" i="9"/>
  <c r="H62" i="9" s="1"/>
  <c r="I62" i="9" s="1"/>
  <c r="J62" i="9" s="1"/>
  <c r="F78" i="9"/>
  <c r="F20" i="4" s="1"/>
  <c r="F32" i="5"/>
  <c r="J53" i="4"/>
  <c r="J66" i="9"/>
  <c r="J68" i="9" s="1"/>
  <c r="N19" i="4" s="1"/>
  <c r="H68" i="9"/>
  <c r="J19" i="4" s="1"/>
  <c r="J48" i="9"/>
  <c r="J53" i="9" s="1"/>
  <c r="I53" i="9"/>
  <c r="L16" i="4" s="1"/>
  <c r="C38" i="3"/>
  <c r="D38" i="3" s="1"/>
  <c r="D39" i="3" s="1"/>
  <c r="K40" i="3"/>
  <c r="M40" i="3"/>
  <c r="L40" i="3"/>
  <c r="G40" i="3"/>
  <c r="J40" i="3"/>
  <c r="F40" i="3"/>
  <c r="K36" i="3"/>
  <c r="E36" i="3"/>
  <c r="E52" i="4" s="1"/>
  <c r="L36" i="3"/>
  <c r="I36" i="3"/>
  <c r="H36" i="3"/>
  <c r="I6" i="5"/>
  <c r="H6" i="5"/>
  <c r="J36" i="3"/>
  <c r="L52" i="4" s="1"/>
  <c r="M36" i="3"/>
  <c r="M45" i="3" s="1"/>
  <c r="D36" i="3"/>
  <c r="D52" i="4" s="1"/>
  <c r="F52" i="4" s="1"/>
  <c r="C34" i="3"/>
  <c r="D34" i="3" s="1"/>
  <c r="D35" i="3" s="1"/>
  <c r="G36" i="3"/>
  <c r="F36" i="3"/>
  <c r="G6" i="5"/>
  <c r="G8" i="5"/>
  <c r="H8" i="5"/>
  <c r="F35" i="1"/>
  <c r="F41" i="1" s="1"/>
  <c r="W24" i="1"/>
  <c r="V24" i="1"/>
  <c r="N24" i="1"/>
  <c r="J61" i="9"/>
  <c r="W6" i="1"/>
  <c r="W16" i="1" s="1"/>
  <c r="E35" i="9"/>
  <c r="E58" i="9"/>
  <c r="E17" i="4" s="1"/>
  <c r="H76" i="9"/>
  <c r="H20" i="4"/>
  <c r="E41" i="9"/>
  <c r="F41" i="9" s="1"/>
  <c r="F53" i="9"/>
  <c r="F16" i="4" s="1"/>
  <c r="V33" i="1"/>
  <c r="F10" i="9"/>
  <c r="F68" i="9"/>
  <c r="F19" i="4" s="1"/>
  <c r="H35" i="1"/>
  <c r="H41" i="1" s="1"/>
  <c r="G35" i="1"/>
  <c r="G41" i="1" s="1"/>
  <c r="O24" i="1"/>
  <c r="D15" i="4"/>
  <c r="D21" i="4" s="1"/>
  <c r="D22" i="4" s="1"/>
  <c r="E29" i="9"/>
  <c r="E23" i="9"/>
  <c r="F63" i="9"/>
  <c r="F18" i="4" s="1"/>
  <c r="M31" i="2"/>
  <c r="N16" i="4" l="1"/>
  <c r="F14" i="4"/>
  <c r="G68" i="9"/>
  <c r="H19" i="4" s="1"/>
  <c r="U32" i="2"/>
  <c r="F39" i="4"/>
  <c r="D39" i="4"/>
  <c r="E32" i="5"/>
  <c r="I76" i="9"/>
  <c r="H78" i="9"/>
  <c r="J20" i="4" s="1"/>
  <c r="H53" i="4"/>
  <c r="E38" i="3"/>
  <c r="F38" i="3" s="1"/>
  <c r="F9" i="3"/>
  <c r="H39" i="4"/>
  <c r="L53" i="4"/>
  <c r="G32" i="5"/>
  <c r="N53" i="4"/>
  <c r="I32" i="5"/>
  <c r="G9" i="3"/>
  <c r="J39" i="4"/>
  <c r="H32" i="5"/>
  <c r="I33" i="5"/>
  <c r="H33" i="5"/>
  <c r="N52" i="4"/>
  <c r="L45" i="3"/>
  <c r="Y33" i="1"/>
  <c r="Z33" i="1"/>
  <c r="E45" i="3"/>
  <c r="O36" i="3"/>
  <c r="D45" i="3"/>
  <c r="E34" i="3"/>
  <c r="E35" i="3" s="1"/>
  <c r="H52" i="4"/>
  <c r="J52" i="4"/>
  <c r="D9" i="3"/>
  <c r="I8" i="5"/>
  <c r="N35" i="1"/>
  <c r="N41" i="1" s="1"/>
  <c r="F24" i="4" s="1"/>
  <c r="P35" i="1"/>
  <c r="P41" i="1" s="1"/>
  <c r="J24" i="4" s="1"/>
  <c r="V35" i="1"/>
  <c r="E7" i="5" s="1"/>
  <c r="E4" i="5" s="1"/>
  <c r="X6" i="1"/>
  <c r="X16" i="1" s="1"/>
  <c r="O35" i="1"/>
  <c r="O41" i="1" s="1"/>
  <c r="H24" i="4" s="1"/>
  <c r="W33" i="1"/>
  <c r="W35" i="1" s="1"/>
  <c r="X33" i="1"/>
  <c r="D80" i="9"/>
  <c r="E15" i="4"/>
  <c r="E21" i="4" s="1"/>
  <c r="E22" i="4" s="1"/>
  <c r="G63" i="9"/>
  <c r="X32" i="2" l="1"/>
  <c r="E24" i="4"/>
  <c r="E25" i="4" s="1"/>
  <c r="D24" i="4"/>
  <c r="D25" i="4" s="1"/>
  <c r="E28" i="5"/>
  <c r="H63" i="9"/>
  <c r="J18" i="4" s="1"/>
  <c r="E39" i="3"/>
  <c r="D10" i="3"/>
  <c r="F39" i="3"/>
  <c r="G38" i="3"/>
  <c r="J76" i="9"/>
  <c r="J78" i="9" s="1"/>
  <c r="N20" i="4" s="1"/>
  <c r="I78" i="9"/>
  <c r="L20" i="4" s="1"/>
  <c r="X24" i="1"/>
  <c r="Y6" i="1"/>
  <c r="F34" i="3"/>
  <c r="F35" i="3" s="1"/>
  <c r="V41" i="1"/>
  <c r="F7" i="5"/>
  <c r="F4" i="5" s="1"/>
  <c r="W41" i="1"/>
  <c r="E80" i="9"/>
  <c r="H18" i="4"/>
  <c r="Z6" i="1" l="1"/>
  <c r="Z16" i="1" s="1"/>
  <c r="Y16" i="1"/>
  <c r="X35" i="1"/>
  <c r="X41" i="1" s="1"/>
  <c r="H38" i="3"/>
  <c r="F28" i="5"/>
  <c r="G39" i="3"/>
  <c r="J63" i="9"/>
  <c r="I63" i="9"/>
  <c r="L18" i="4" s="1"/>
  <c r="Y24" i="1"/>
  <c r="Z24" i="1"/>
  <c r="G34" i="3"/>
  <c r="H34" i="3" s="1"/>
  <c r="N18" i="4" l="1"/>
  <c r="J80" i="9"/>
  <c r="G7" i="5"/>
  <c r="G4" i="5" s="1"/>
  <c r="Z35" i="1"/>
  <c r="Y35" i="1"/>
  <c r="H7" i="5" s="1"/>
  <c r="H4" i="5" s="1"/>
  <c r="H39" i="3"/>
  <c r="I38" i="3"/>
  <c r="G35" i="3"/>
  <c r="H35" i="3"/>
  <c r="I34" i="3"/>
  <c r="J34" i="3" s="1"/>
  <c r="Z41" i="1" l="1"/>
  <c r="I7" i="5"/>
  <c r="I4" i="5" s="1"/>
  <c r="Y41" i="1"/>
  <c r="J38" i="3"/>
  <c r="I39" i="3"/>
  <c r="G28" i="5"/>
  <c r="K34" i="3"/>
  <c r="L34" i="3" s="1"/>
  <c r="I35" i="3"/>
  <c r="J39" i="3" l="1"/>
  <c r="H28" i="5"/>
  <c r="K38" i="3"/>
  <c r="K35" i="3"/>
  <c r="J35" i="3"/>
  <c r="L38" i="3" l="1"/>
  <c r="N41" i="3"/>
  <c r="K39" i="3"/>
  <c r="I28" i="5"/>
  <c r="L35" i="3"/>
  <c r="M34" i="3"/>
  <c r="U8" i="2"/>
  <c r="M38" i="3" l="1"/>
  <c r="L39" i="3"/>
  <c r="M35" i="3"/>
  <c r="O31" i="2"/>
  <c r="R20" i="2"/>
  <c r="O20" i="2"/>
  <c r="F35" i="9"/>
  <c r="N31" i="2" l="1"/>
  <c r="F9" i="4"/>
  <c r="F11" i="4" s="1"/>
  <c r="H9" i="4"/>
  <c r="L6" i="10" s="1"/>
  <c r="J9" i="4"/>
  <c r="J11" i="4" s="1"/>
  <c r="O26" i="2"/>
  <c r="O14" i="2"/>
  <c r="R26" i="2"/>
  <c r="F23" i="9"/>
  <c r="G35" i="9"/>
  <c r="G56" i="9"/>
  <c r="G53" i="9"/>
  <c r="H16" i="4" s="1"/>
  <c r="H11" i="4" l="1"/>
  <c r="G41" i="9"/>
  <c r="U33" i="2"/>
  <c r="G44" i="9"/>
  <c r="D29" i="11" s="1"/>
  <c r="I35" i="9"/>
  <c r="I23" i="9"/>
  <c r="R14" i="2"/>
  <c r="M6" i="10"/>
  <c r="G12" i="5" s="1"/>
  <c r="L9" i="4"/>
  <c r="K6" i="10"/>
  <c r="E12" i="5" s="1"/>
  <c r="F12" i="5"/>
  <c r="H35" i="9"/>
  <c r="N9" i="4" l="1"/>
  <c r="H41" i="9"/>
  <c r="J35" i="9"/>
  <c r="J23" i="9"/>
  <c r="N11" i="4"/>
  <c r="O6" i="10"/>
  <c r="L11" i="4"/>
  <c r="N6" i="10"/>
  <c r="J6" i="4"/>
  <c r="H23" i="9"/>
  <c r="H44" i="9"/>
  <c r="E29" i="11" s="1"/>
  <c r="H53" i="9"/>
  <c r="J16" i="4" s="1"/>
  <c r="F58" i="9"/>
  <c r="F17" i="4" s="1"/>
  <c r="G58" i="9"/>
  <c r="H17" i="4" s="1"/>
  <c r="F29" i="9"/>
  <c r="G29" i="9"/>
  <c r="AA8" i="2" l="1"/>
  <c r="X8" i="2"/>
  <c r="I41" i="9"/>
  <c r="I44" i="9"/>
  <c r="F29" i="11" s="1"/>
  <c r="I56" i="9"/>
  <c r="H58" i="9"/>
  <c r="J17" i="4" s="1"/>
  <c r="I57" i="9"/>
  <c r="K11" i="4"/>
  <c r="M10" i="10"/>
  <c r="G13" i="5" s="1"/>
  <c r="J8" i="4"/>
  <c r="D5" i="11" s="1"/>
  <c r="I12" i="5"/>
  <c r="H12" i="5"/>
  <c r="L6" i="4"/>
  <c r="M11" i="4" s="1"/>
  <c r="AA33" i="2"/>
  <c r="H29" i="9"/>
  <c r="J15" i="4" s="1"/>
  <c r="F45" i="9"/>
  <c r="F80" i="9" s="1"/>
  <c r="H15" i="4"/>
  <c r="H21" i="4" s="1"/>
  <c r="L14" i="10" s="1"/>
  <c r="F34" i="5" s="1"/>
  <c r="G80" i="9"/>
  <c r="F15" i="4" l="1"/>
  <c r="F21" i="4" s="1"/>
  <c r="J41" i="9"/>
  <c r="J56" i="9"/>
  <c r="J44" i="9"/>
  <c r="G29" i="11" s="1"/>
  <c r="J21" i="4"/>
  <c r="M14" i="10" s="1"/>
  <c r="G34" i="5" s="1"/>
  <c r="J57" i="9"/>
  <c r="I58" i="9"/>
  <c r="L17" i="4" s="1"/>
  <c r="J12" i="4"/>
  <c r="L5" i="11" s="1"/>
  <c r="L8" i="4"/>
  <c r="N10" i="10"/>
  <c r="N6" i="4"/>
  <c r="O11" i="4" s="1"/>
  <c r="X33" i="2"/>
  <c r="J29" i="9"/>
  <c r="I29" i="9"/>
  <c r="H80" i="9"/>
  <c r="J58" i="9" l="1"/>
  <c r="N17" i="4" s="1"/>
  <c r="M17" i="10"/>
  <c r="L12" i="4"/>
  <c r="M12" i="4" s="1"/>
  <c r="E5" i="11"/>
  <c r="N15" i="4"/>
  <c r="I80" i="9"/>
  <c r="L15" i="4"/>
  <c r="L21" i="4" s="1"/>
  <c r="K12" i="4"/>
  <c r="G58" i="5" s="1"/>
  <c r="G59" i="5" s="1"/>
  <c r="J22" i="4"/>
  <c r="L6" i="11" s="1"/>
  <c r="N8" i="4"/>
  <c r="O10" i="10"/>
  <c r="H13" i="5"/>
  <c r="H58" i="5" l="1"/>
  <c r="H59" i="5" s="1"/>
  <c r="G8" i="3"/>
  <c r="N21" i="4"/>
  <c r="O14" i="10" s="1"/>
  <c r="I34" i="5" s="1"/>
  <c r="L22" i="4"/>
  <c r="N12" i="4"/>
  <c r="F5" i="11"/>
  <c r="N14" i="10"/>
  <c r="M5" i="11"/>
  <c r="J71" i="4"/>
  <c r="J25" i="4"/>
  <c r="L7" i="11" s="1"/>
  <c r="K22" i="4"/>
  <c r="I13" i="5"/>
  <c r="K14" i="10"/>
  <c r="N5" i="11" l="1"/>
  <c r="O12" i="4"/>
  <c r="I58" i="5" s="1"/>
  <c r="I59" i="5" s="1"/>
  <c r="M6" i="11"/>
  <c r="M22" i="4"/>
  <c r="L71" i="4"/>
  <c r="E6" i="11" s="1"/>
  <c r="E9" i="11" s="1"/>
  <c r="L25" i="4"/>
  <c r="O17" i="10"/>
  <c r="I8" i="3" s="1"/>
  <c r="N22" i="4"/>
  <c r="N71" i="4"/>
  <c r="F6" i="11" s="1"/>
  <c r="F9" i="11" s="1"/>
  <c r="D6" i="11"/>
  <c r="D9" i="11" s="1"/>
  <c r="H34" i="5"/>
  <c r="N17" i="10"/>
  <c r="K25" i="4"/>
  <c r="E34" i="5"/>
  <c r="N25" i="4" l="1"/>
  <c r="O25" i="4" s="1"/>
  <c r="O22" i="4"/>
  <c r="M7" i="11"/>
  <c r="M25" i="4"/>
  <c r="N6" i="11"/>
  <c r="N38" i="4"/>
  <c r="L38" i="4"/>
  <c r="H8" i="3"/>
  <c r="N7" i="11" l="1"/>
  <c r="G30" i="3"/>
  <c r="G61" i="3" s="1"/>
  <c r="C27" i="3"/>
  <c r="C54" i="3" s="1"/>
  <c r="D27" i="3" l="1"/>
  <c r="D59" i="3" s="1"/>
  <c r="H45" i="3"/>
  <c r="I45" i="3"/>
  <c r="G45" i="3"/>
  <c r="F33" i="5"/>
  <c r="J51" i="4"/>
  <c r="G10" i="3" s="1"/>
  <c r="C43" i="3"/>
  <c r="J45" i="3"/>
  <c r="F45" i="3"/>
  <c r="E33" i="5"/>
  <c r="H51" i="4"/>
  <c r="F10" i="3" s="1"/>
  <c r="E27" i="3" l="1"/>
  <c r="E29" i="3" s="1"/>
  <c r="D29" i="3"/>
  <c r="D28" i="3"/>
  <c r="D43" i="3"/>
  <c r="E29" i="5" l="1"/>
  <c r="E27" i="5" s="1"/>
  <c r="E28" i="3"/>
  <c r="E44" i="3" s="1"/>
  <c r="E27" i="4" s="1"/>
  <c r="E43" i="3"/>
  <c r="E59" i="3"/>
  <c r="D60" i="3"/>
  <c r="D44" i="3"/>
  <c r="E60" i="3"/>
  <c r="F27" i="4" l="1"/>
  <c r="D27" i="4"/>
  <c r="D29" i="4" s="1"/>
  <c r="D31" i="4" s="1"/>
  <c r="D32" i="4" s="1"/>
  <c r="D37" i="4" s="1"/>
  <c r="E29" i="4"/>
  <c r="E31" i="4" s="1"/>
  <c r="E32" i="4" s="1"/>
  <c r="D48" i="3"/>
  <c r="E48" i="3"/>
  <c r="E62" i="3"/>
  <c r="D62" i="3"/>
  <c r="E37" i="4" l="1"/>
  <c r="H47" i="4"/>
  <c r="F27" i="3"/>
  <c r="F59" i="3" l="1"/>
  <c r="F29" i="3"/>
  <c r="G27" i="3"/>
  <c r="G29" i="3" s="1"/>
  <c r="F28" i="3"/>
  <c r="F44" i="3" s="1"/>
  <c r="F43" i="3"/>
  <c r="F60" i="3" l="1"/>
  <c r="G43" i="3"/>
  <c r="H27" i="3"/>
  <c r="H29" i="3" s="1"/>
  <c r="F29" i="5"/>
  <c r="F27" i="5" s="1"/>
  <c r="G59" i="3"/>
  <c r="G28" i="3"/>
  <c r="G44" i="3" s="1"/>
  <c r="H27" i="4" s="1"/>
  <c r="G60" i="3" l="1"/>
  <c r="G62" i="3" s="1"/>
  <c r="F62" i="3"/>
  <c r="H43" i="3"/>
  <c r="I27" i="3"/>
  <c r="H59" i="3"/>
  <c r="H28" i="3"/>
  <c r="H44" i="3" s="1"/>
  <c r="F48" i="3"/>
  <c r="I29" i="3" l="1"/>
  <c r="J27" i="3"/>
  <c r="H60" i="3"/>
  <c r="I28" i="3"/>
  <c r="I44" i="3" s="1"/>
  <c r="J27" i="4" s="1"/>
  <c r="I43" i="3"/>
  <c r="I59" i="3"/>
  <c r="G48" i="3"/>
  <c r="J29" i="3" l="1"/>
  <c r="K27" i="3"/>
  <c r="J43" i="3"/>
  <c r="J59" i="3"/>
  <c r="J28" i="3"/>
  <c r="I60" i="3"/>
  <c r="I62" i="3" s="1"/>
  <c r="H62" i="3"/>
  <c r="H48" i="3"/>
  <c r="J44" i="3" l="1"/>
  <c r="K30" i="3"/>
  <c r="K28" i="3"/>
  <c r="K29" i="3"/>
  <c r="K43" i="3"/>
  <c r="J29" i="4"/>
  <c r="J31" i="4" s="1"/>
  <c r="G35" i="5" s="1"/>
  <c r="K59" i="3"/>
  <c r="I48" i="3"/>
  <c r="J60" i="3"/>
  <c r="K44" i="3" l="1"/>
  <c r="L27" i="4" s="1"/>
  <c r="H29" i="5"/>
  <c r="H27" i="5" s="1"/>
  <c r="K61" i="3"/>
  <c r="O61" i="3" s="1"/>
  <c r="L27" i="3"/>
  <c r="L59" i="3" s="1"/>
  <c r="K45" i="3"/>
  <c r="O45" i="3" s="1"/>
  <c r="O30" i="3"/>
  <c r="L51" i="4"/>
  <c r="K29" i="4"/>
  <c r="J62" i="3"/>
  <c r="G33" i="5"/>
  <c r="G31" i="5" s="1"/>
  <c r="J48" i="3"/>
  <c r="J32" i="4"/>
  <c r="L8" i="11" s="1"/>
  <c r="L29" i="4"/>
  <c r="M29" i="4" s="1"/>
  <c r="K60" i="3"/>
  <c r="L43" i="3" l="1"/>
  <c r="I10" i="3"/>
  <c r="H10" i="3"/>
  <c r="L28" i="3"/>
  <c r="L29" i="3"/>
  <c r="K48" i="3"/>
  <c r="K62" i="3"/>
  <c r="M27" i="3"/>
  <c r="L31" i="4"/>
  <c r="H35" i="5" s="1"/>
  <c r="H31" i="5" s="1"/>
  <c r="H25" i="5" s="1"/>
  <c r="G29" i="5"/>
  <c r="G27" i="5" s="1"/>
  <c r="O60" i="3"/>
  <c r="O62" i="3" s="1"/>
  <c r="G64" i="5"/>
  <c r="K32" i="4"/>
  <c r="G63" i="5"/>
  <c r="L44" i="3" l="1"/>
  <c r="L48" i="3"/>
  <c r="L60" i="3"/>
  <c r="L62" i="3" s="1"/>
  <c r="I29" i="5"/>
  <c r="I27" i="5" s="1"/>
  <c r="M59" i="3"/>
  <c r="M43" i="3"/>
  <c r="M29" i="3"/>
  <c r="M28" i="3"/>
  <c r="L32" i="4"/>
  <c r="G25" i="5"/>
  <c r="M8" i="11" l="1"/>
  <c r="M32" i="4"/>
  <c r="H64" i="5"/>
  <c r="H63" i="5"/>
  <c r="M44" i="3"/>
  <c r="N27" i="4"/>
  <c r="N29" i="4" s="1"/>
  <c r="M60" i="3"/>
  <c r="M62" i="3" s="1"/>
  <c r="L37" i="4"/>
  <c r="I7" i="3" s="1"/>
  <c r="N31" i="4" l="1"/>
  <c r="I35" i="5" s="1"/>
  <c r="I31" i="5" s="1"/>
  <c r="I25" i="5" s="1"/>
  <c r="O29" i="4"/>
  <c r="M48" i="3"/>
  <c r="N32" i="4" l="1"/>
  <c r="O32" i="4" s="1"/>
  <c r="D40" i="5"/>
  <c r="D17" i="5"/>
  <c r="D10" i="5"/>
  <c r="O30" i="2"/>
  <c r="F6" i="4"/>
  <c r="G11" i="4"/>
  <c r="R8" i="2"/>
  <c r="N5" i="2"/>
  <c r="O8" i="2"/>
  <c r="N37" i="4" l="1"/>
  <c r="N8" i="11"/>
  <c r="I63" i="5"/>
  <c r="I64" i="5"/>
  <c r="H6" i="4"/>
  <c r="R33" i="2"/>
  <c r="K10" i="10"/>
  <c r="F8" i="4"/>
  <c r="N30" i="2"/>
  <c r="E57" i="5" s="1"/>
  <c r="O33" i="2"/>
  <c r="B5" i="11" l="1"/>
  <c r="F12" i="4"/>
  <c r="E13" i="5"/>
  <c r="K17" i="10"/>
  <c r="L10" i="10"/>
  <c r="H8" i="4"/>
  <c r="I11" i="4"/>
  <c r="H12" i="4" l="1"/>
  <c r="C5" i="11"/>
  <c r="F13" i="5"/>
  <c r="L17" i="10"/>
  <c r="D8" i="3"/>
  <c r="D38" i="4"/>
  <c r="F22" i="4"/>
  <c r="G12" i="4"/>
  <c r="J5" i="11"/>
  <c r="F71" i="4" l="1"/>
  <c r="B6" i="11" s="1"/>
  <c r="B9" i="11" s="1"/>
  <c r="E58" i="5"/>
  <c r="E59" i="5" s="1"/>
  <c r="F25" i="4"/>
  <c r="G22" i="4"/>
  <c r="J6" i="11"/>
  <c r="D41" i="4"/>
  <c r="F38" i="4"/>
  <c r="H38" i="4"/>
  <c r="J38" i="4"/>
  <c r="F8" i="3"/>
  <c r="I12" i="4"/>
  <c r="H22" i="4"/>
  <c r="K5" i="11"/>
  <c r="H25" i="4" l="1"/>
  <c r="I22" i="4"/>
  <c r="K6" i="11"/>
  <c r="H71" i="4"/>
  <c r="C6" i="11" s="1"/>
  <c r="C9" i="11" s="1"/>
  <c r="F58" i="5"/>
  <c r="F59" i="5" s="1"/>
  <c r="E41" i="4"/>
  <c r="D43" i="4" s="1"/>
  <c r="D12" i="3" s="1"/>
  <c r="D14" i="3" s="1"/>
  <c r="F29" i="4"/>
  <c r="G25" i="4"/>
  <c r="J7" i="11"/>
  <c r="F31" i="4" l="1"/>
  <c r="E35" i="5" s="1"/>
  <c r="E31" i="5" s="1"/>
  <c r="E25" i="5" s="1"/>
  <c r="G29" i="4"/>
  <c r="D19" i="3"/>
  <c r="E15" i="3"/>
  <c r="E16" i="3"/>
  <c r="H29" i="4"/>
  <c r="I25" i="4"/>
  <c r="K7" i="11"/>
  <c r="F32" i="4" l="1"/>
  <c r="G32" i="4" s="1"/>
  <c r="H31" i="4"/>
  <c r="H32" i="4" s="1"/>
  <c r="I29" i="4"/>
  <c r="F21" i="5"/>
  <c r="G21" i="5"/>
  <c r="E21" i="5"/>
  <c r="I21" i="5"/>
  <c r="H21" i="5"/>
  <c r="D45" i="4"/>
  <c r="E19" i="3"/>
  <c r="E64" i="5"/>
  <c r="E23" i="5" l="1"/>
  <c r="F23" i="5" s="1"/>
  <c r="F37" i="4"/>
  <c r="F41" i="4" s="1"/>
  <c r="J8" i="11"/>
  <c r="E63" i="5"/>
  <c r="F45" i="4"/>
  <c r="D54" i="4"/>
  <c r="E36" i="4" s="1"/>
  <c r="E54" i="4" s="1"/>
  <c r="H37" i="4"/>
  <c r="F7" i="3" s="1"/>
  <c r="I32" i="4"/>
  <c r="F63" i="5"/>
  <c r="K8" i="11"/>
  <c r="F64" i="5"/>
  <c r="F35" i="5"/>
  <c r="F31" i="5" s="1"/>
  <c r="F25" i="5" s="1"/>
  <c r="J37" i="4"/>
  <c r="G7" i="3" s="1"/>
  <c r="F54" i="4" l="1"/>
  <c r="H36" i="4" s="1"/>
  <c r="D7" i="3"/>
  <c r="D11" i="3" s="1"/>
  <c r="G23" i="5"/>
  <c r="F19" i="5"/>
  <c r="F66" i="5" s="1"/>
  <c r="E19" i="5"/>
  <c r="E66" i="5" s="1"/>
  <c r="E15" i="5" l="1"/>
  <c r="E54" i="5" s="1"/>
  <c r="J9" i="11"/>
  <c r="F48" i="5"/>
  <c r="E48" i="5"/>
  <c r="E45" i="5"/>
  <c r="E46" i="5"/>
  <c r="F46" i="5"/>
  <c r="F45" i="5"/>
  <c r="F37" i="5"/>
  <c r="F49" i="5" s="1"/>
  <c r="E37" i="5"/>
  <c r="E49" i="5" s="1"/>
  <c r="F47" i="5"/>
  <c r="E47" i="5"/>
  <c r="H23" i="5"/>
  <c r="G19" i="5"/>
  <c r="F6" i="3"/>
  <c r="F11" i="3" s="1"/>
  <c r="F14" i="3" s="1"/>
  <c r="H54" i="4"/>
  <c r="E10" i="5"/>
  <c r="E65" i="5" l="1"/>
  <c r="F65" i="5"/>
  <c r="I23" i="5"/>
  <c r="I19" i="5" s="1"/>
  <c r="H19" i="5"/>
  <c r="G66" i="5"/>
  <c r="G47" i="5"/>
  <c r="G46" i="5"/>
  <c r="G45" i="5"/>
  <c r="G37" i="5"/>
  <c r="G48" i="5"/>
  <c r="E53" i="5"/>
  <c r="E44" i="5"/>
  <c r="E52" i="5"/>
  <c r="E17" i="5"/>
  <c r="E40" i="5" s="1"/>
  <c r="J36" i="4"/>
  <c r="F15" i="5"/>
  <c r="K9" i="11"/>
  <c r="G49" i="5" l="1"/>
  <c r="G65" i="5"/>
  <c r="H47" i="5"/>
  <c r="H46" i="5"/>
  <c r="H37" i="5"/>
  <c r="H65" i="5" s="1"/>
  <c r="H48" i="5"/>
  <c r="H45" i="5"/>
  <c r="H66" i="5"/>
  <c r="I66" i="5"/>
  <c r="I37" i="5"/>
  <c r="I65" i="5" s="1"/>
  <c r="I47" i="5"/>
  <c r="I45" i="5"/>
  <c r="I46" i="5"/>
  <c r="I48" i="5"/>
  <c r="F54" i="5"/>
  <c r="F10" i="5"/>
  <c r="G6" i="3"/>
  <c r="G11" i="3" s="1"/>
  <c r="G14" i="3" s="1"/>
  <c r="J54" i="4"/>
  <c r="H49" i="5" l="1"/>
  <c r="I49" i="5"/>
  <c r="L36" i="4"/>
  <c r="G15" i="5"/>
  <c r="L9" i="11"/>
  <c r="F53" i="5"/>
  <c r="F44" i="5"/>
  <c r="F17" i="5"/>
  <c r="F40" i="5" s="1"/>
  <c r="F52" i="5"/>
  <c r="G10" i="5" l="1"/>
  <c r="G54" i="5"/>
  <c r="H6" i="3"/>
  <c r="H11" i="3" s="1"/>
  <c r="H14" i="3" s="1"/>
  <c r="L54" i="4"/>
  <c r="N36" i="4" l="1"/>
  <c r="H15" i="5"/>
  <c r="M9" i="11"/>
  <c r="G52" i="5"/>
  <c r="G17" i="5"/>
  <c r="G40" i="5" s="1"/>
  <c r="G44" i="5"/>
  <c r="G53" i="5"/>
  <c r="H54" i="5" l="1"/>
  <c r="H10" i="5"/>
  <c r="N54" i="4"/>
  <c r="I6" i="3"/>
  <c r="I11" i="3" s="1"/>
  <c r="I14" i="3" s="1"/>
  <c r="I15" i="5" l="1"/>
  <c r="N9" i="11"/>
  <c r="H17" i="5"/>
  <c r="H40" i="5" s="1"/>
  <c r="H44" i="5"/>
  <c r="H52" i="5"/>
  <c r="H53" i="5"/>
  <c r="I10" i="5" l="1"/>
  <c r="I54" i="5"/>
  <c r="I53" i="5" l="1"/>
  <c r="I17" i="5"/>
  <c r="I40" i="5" s="1"/>
  <c r="I44" i="5"/>
  <c r="I5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Georges Claes</author>
  </authors>
  <commentList>
    <comment ref="G8" authorId="0" shapeId="0" xr:uid="{06E1C94A-573A-482A-BA1B-222BCE835F40}">
      <text>
        <r>
          <rPr>
            <b/>
            <sz val="9"/>
            <color indexed="81"/>
            <rFont val="Tahoma"/>
            <family val="2"/>
          </rPr>
          <t>Georges Claes:</t>
        </r>
        <r>
          <rPr>
            <sz val="9"/>
            <color indexed="81"/>
            <rFont val="Tahoma"/>
            <family val="2"/>
          </rPr>
          <t xml:space="preserve">
Please fill in the name of your company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Georges Claes</author>
  </authors>
  <commentList>
    <comment ref="C3" authorId="0" shapeId="0" xr:uid="{BF7B68B7-4733-475F-BF9D-7FBF68DD32BC}">
      <text>
        <r>
          <rPr>
            <b/>
            <sz val="9"/>
            <color indexed="81"/>
            <rFont val="Tahoma"/>
            <family val="2"/>
          </rPr>
          <t>Georges Claes:</t>
        </r>
        <r>
          <rPr>
            <sz val="9"/>
            <color indexed="81"/>
            <rFont val="Tahoma"/>
            <family val="2"/>
          </rPr>
          <t xml:space="preserve">
Please fill in the relevant year. The next years will automatically change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tc={822E293C-408C-4DE9-A14A-1EB499555D81}</author>
  </authors>
  <commentList>
    <comment ref="B4" authorId="0" shapeId="0" xr:uid="{822E293C-408C-4DE9-A14A-1EB499555D81}">
      <text>
        <t>[Threaded comment]
Your version of Excel allows you to read this threaded comment; however, any edits to it will get removed if the file is opened in a newer version of Excel. Learn more: https://go.microsoft.com/fwlink/?linkid=870924
Comment:
    Fill in the year of purchase</t>
      </text>
    </comment>
  </commentList>
</comments>
</file>

<file path=xl/sharedStrings.xml><?xml version="1.0" encoding="utf-8"?>
<sst xmlns="http://schemas.openxmlformats.org/spreadsheetml/2006/main" count="663" uniqueCount="438">
  <si>
    <t xml:space="preserve">Name of Company </t>
  </si>
  <si>
    <t>COUNTRY</t>
  </si>
  <si>
    <t xml:space="preserve">F </t>
  </si>
  <si>
    <t>I</t>
  </si>
  <si>
    <t>N</t>
  </si>
  <si>
    <t>A</t>
  </si>
  <si>
    <t>C</t>
  </si>
  <si>
    <t>L</t>
  </si>
  <si>
    <t>P</t>
  </si>
  <si>
    <t>OVER FIVE YEARS</t>
  </si>
  <si>
    <t xml:space="preserve">           HAS TO BE EDITED by preference IN LOCAL CURRENCY</t>
  </si>
  <si>
    <t xml:space="preserve"> ===&gt;</t>
  </si>
  <si>
    <t>PLEASE NOTIFY ON EVERY PAGE IN WHICH CURRENCY YOU DID FILL OUT THE FIGURES</t>
  </si>
  <si>
    <t>READ CAREFULLY THE NOTES ON THE BOTTOM OF EACH PAGE</t>
  </si>
  <si>
    <t>In principle, just fill in the yellow cells</t>
  </si>
  <si>
    <t>The other cells have formulas which immediately give a result</t>
  </si>
  <si>
    <t>It is to recommend that you fill out the cells in your local currency and then make a short recapitulation in euros for the potential investors</t>
  </si>
  <si>
    <t xml:space="preserve">20/08/2024 : Update of OVO's Financial Plan Template form ,  designed on January 26, 2021 by Georges Claes </t>
  </si>
  <si>
    <t>EDITED IN EUROS</t>
  </si>
  <si>
    <t>Turnover figures</t>
  </si>
  <si>
    <t>Year 1</t>
  </si>
  <si>
    <t>Year 2</t>
  </si>
  <si>
    <t>Year 3</t>
  </si>
  <si>
    <t>Year 4</t>
  </si>
  <si>
    <t>Year 5</t>
  </si>
  <si>
    <t>Financial keyfigures</t>
  </si>
  <si>
    <t>Budgeted turnover</t>
  </si>
  <si>
    <t>Gross margin</t>
  </si>
  <si>
    <t>Breakeven turnover</t>
  </si>
  <si>
    <t>EBITDA</t>
  </si>
  <si>
    <t>EBIT</t>
  </si>
  <si>
    <t>Net Profit</t>
  </si>
  <si>
    <t>% Ratio</t>
  </si>
  <si>
    <t>Cash endposition</t>
  </si>
  <si>
    <t>Staff numbers</t>
  </si>
  <si>
    <t>Begin Year 1</t>
  </si>
  <si>
    <t xml:space="preserve">   End year 1</t>
  </si>
  <si>
    <t xml:space="preserve">           Year 2</t>
  </si>
  <si>
    <t xml:space="preserve">         Year 3</t>
  </si>
  <si>
    <t xml:space="preserve">         Year 4</t>
  </si>
  <si>
    <t xml:space="preserve">         Year 5</t>
  </si>
  <si>
    <t>Number employed people</t>
  </si>
  <si>
    <t>converter value local currency versus euro :</t>
  </si>
  <si>
    <t>closing value on the date of</t>
  </si>
  <si>
    <t>Drafted in UGX</t>
  </si>
  <si>
    <t>REALISED SALES &amp; GROSS MARGIN</t>
  </si>
  <si>
    <t>FORECAST SALES in local currency</t>
  </si>
  <si>
    <t>Year -2</t>
  </si>
  <si>
    <t>Year -1</t>
  </si>
  <si>
    <t xml:space="preserve">  Current year</t>
  </si>
  <si>
    <t>*see footnote</t>
  </si>
  <si>
    <t>Name</t>
  </si>
  <si>
    <t>SEMESTER 1</t>
  </si>
  <si>
    <t>SEMESTER 2</t>
  </si>
  <si>
    <t>Quantity</t>
  </si>
  <si>
    <t>Price per unit</t>
  </si>
  <si>
    <t>Total 1</t>
  </si>
  <si>
    <t>Product  1</t>
  </si>
  <si>
    <t>Income</t>
  </si>
  <si>
    <t>Cost of used goods</t>
  </si>
  <si>
    <t>Gross Margin</t>
  </si>
  <si>
    <t>Product  2</t>
  </si>
  <si>
    <t>Total 2</t>
  </si>
  <si>
    <t>Product  3</t>
  </si>
  <si>
    <t>Total 3</t>
  </si>
  <si>
    <t>Product  4</t>
  </si>
  <si>
    <t>Total 4</t>
  </si>
  <si>
    <t>GRAND TOTAL</t>
  </si>
  <si>
    <t>TOTAL</t>
  </si>
  <si>
    <t>If needed, you 'll have to expand the list of number of products depending your own situation</t>
  </si>
  <si>
    <t>REMARKS</t>
  </si>
  <si>
    <t>*</t>
  </si>
  <si>
    <t>A product can be a trade product or an assembled or a produced product or a produced project or a service</t>
  </si>
  <si>
    <t>Define your sales unit !</t>
  </si>
  <si>
    <t>Cost of Goods used -&gt;  In order to simplify, we only take into account the material cost of the use of raw materials to transform them to a semi-finished or finished product (possibly including the non-returnable packaging cost)</t>
  </si>
  <si>
    <t>-&gt; possibly we can also state the packaging cost on the following line and mention as name (packaging cost)</t>
  </si>
  <si>
    <t>-&gt; the other generated costs like labour work and used energy, we shall calculate them in the next step in the list of expenses</t>
  </si>
  <si>
    <t>In case of a service we do not calculate a cost of sales neither a production cost, so the gross margin of a service will be equal to the income. All costs made in the company will be calculated in the list of operational expenses (see next tab)</t>
  </si>
  <si>
    <t>============&gt;</t>
  </si>
  <si>
    <t>Proposal to define your selling price in case of an assembly or production company:</t>
  </si>
  <si>
    <t>Per sales unit:</t>
  </si>
  <si>
    <t>1. make the sum of -&gt;</t>
  </si>
  <si>
    <t>. the raw materials or parts consumed</t>
  </si>
  <si>
    <t>. the number of hours of work to arrive at a final product times the hourly wages</t>
  </si>
  <si>
    <t>. if necessary, the energy costs consumed</t>
  </si>
  <si>
    <t>2. Multiply that sum by a factor of 1, 3 or higher in order to do so to arrive at your selling price</t>
  </si>
  <si>
    <t>Finally, compare your calculated selling price with current market prices if possible</t>
  </si>
  <si>
    <t>OPERATIONAL EXPENSES</t>
  </si>
  <si>
    <t>Realised in</t>
  </si>
  <si>
    <t>FORECAST =&gt;</t>
  </si>
  <si>
    <t>current year</t>
  </si>
  <si>
    <t>Marketingcost</t>
  </si>
  <si>
    <t>research</t>
  </si>
  <si>
    <t>consultancy</t>
  </si>
  <si>
    <t>advertizing</t>
  </si>
  <si>
    <t>-&gt; Total marketing  costs</t>
  </si>
  <si>
    <t>Staff costs</t>
  </si>
  <si>
    <t>FTE number of seasonal labourworkers *</t>
  </si>
  <si>
    <t>salary per period</t>
  </si>
  <si>
    <t>employer social security contributions</t>
  </si>
  <si>
    <t>cost per person per period</t>
  </si>
  <si>
    <t>Labour seasonal salary cost</t>
  </si>
  <si>
    <t>number of fixed labourworkers</t>
  </si>
  <si>
    <t>Labour salary cost</t>
  </si>
  <si>
    <t>number of administrationpeople</t>
  </si>
  <si>
    <t>Administration salary cost</t>
  </si>
  <si>
    <t>number of salespeople</t>
  </si>
  <si>
    <t>cost per person</t>
  </si>
  <si>
    <t>Salespeople salary cost</t>
  </si>
  <si>
    <t>number of managers</t>
  </si>
  <si>
    <t>Manager(s) salary cost</t>
  </si>
  <si>
    <t>Total interim or seasonal people</t>
  </si>
  <si>
    <t>Total number fixed employed</t>
  </si>
  <si>
    <t>-&gt; Total staff costs</t>
  </si>
  <si>
    <t>Office costs</t>
  </si>
  <si>
    <t>rent</t>
  </si>
  <si>
    <t>indexrelated</t>
  </si>
  <si>
    <t>communicationcosts</t>
  </si>
  <si>
    <t>nr of persons related</t>
  </si>
  <si>
    <t>stationary</t>
  </si>
  <si>
    <t>utilities (energy cost)</t>
  </si>
  <si>
    <t>cleaning costs</t>
  </si>
  <si>
    <t>-&gt; Total Office costs</t>
  </si>
  <si>
    <t>Travel costs</t>
  </si>
  <si>
    <t>nr of people traveling</t>
  </si>
  <si>
    <t>average travelcost per person</t>
  </si>
  <si>
    <t>Total Travelcosts</t>
  </si>
  <si>
    <t>nr of salespeople + managers related</t>
  </si>
  <si>
    <t xml:space="preserve">Insurances </t>
  </si>
  <si>
    <t>Insurance building</t>
  </si>
  <si>
    <t>Insurance cY</t>
  </si>
  <si>
    <t>-&gt; Total Insurance  costs</t>
  </si>
  <si>
    <t>Maintenance cost</t>
  </si>
  <si>
    <t>Maintenance machinery</t>
  </si>
  <si>
    <t>Maintenance equipment</t>
  </si>
  <si>
    <t>-&gt; total maintenance  costs</t>
  </si>
  <si>
    <t>Third Parties</t>
  </si>
  <si>
    <t>Legal SCALE UP-expenses (notary, government obligations …)</t>
  </si>
  <si>
    <t>OVO follow-upfee upfront charged **</t>
  </si>
  <si>
    <t>Other startup-expenses (if not activated)</t>
  </si>
  <si>
    <t>Transport of goods</t>
  </si>
  <si>
    <t>Advisory fees</t>
  </si>
  <si>
    <t>Accountancy</t>
  </si>
  <si>
    <t>-&gt; third party fees</t>
  </si>
  <si>
    <t xml:space="preserve">TOTAL operational COSTS </t>
  </si>
  <si>
    <t>* note here the real number of seasonal workers for impactreporting</t>
  </si>
  <si>
    <t>** amount calculated 1% per year over the loanperiod</t>
  </si>
  <si>
    <t>REMARKS :</t>
  </si>
  <si>
    <t>This list is not limited but only to inspire you</t>
  </si>
  <si>
    <t>some costs are related to nr of people employed</t>
  </si>
  <si>
    <t>---&gt; communication costs</t>
  </si>
  <si>
    <r>
      <t xml:space="preserve">---&gt; travel costs </t>
    </r>
    <r>
      <rPr>
        <sz val="8"/>
        <color rgb="FF00B050"/>
        <rFont val="Calibri"/>
        <family val="2"/>
        <scheme val="minor"/>
      </rPr>
      <t>(salesmen and managers)</t>
    </r>
  </si>
  <si>
    <t>---&gt; insurance people</t>
  </si>
  <si>
    <t>Basic principles for year 2 and 3</t>
  </si>
  <si>
    <t>some costs are related to an index per year</t>
  </si>
  <si>
    <t>---&gt; rent</t>
  </si>
  <si>
    <t>---&gt; utilities</t>
  </si>
  <si>
    <t>---&gt; insurances</t>
  </si>
  <si>
    <t>---&gt; fees for third parties</t>
  </si>
  <si>
    <t>FIXED ASSETS</t>
  </si>
  <si>
    <t>Depreciation table</t>
  </si>
  <si>
    <t xml:space="preserve">Value Balance sheet end of </t>
  </si>
  <si>
    <t>Realised</t>
  </si>
  <si>
    <t>Current year</t>
  </si>
  <si>
    <t>up till the end of</t>
  </si>
  <si>
    <t>during</t>
  </si>
  <si>
    <t>end of</t>
  </si>
  <si>
    <t xml:space="preserve">The year of purchase </t>
  </si>
  <si>
    <t>Purchase value from assets bought in previous years</t>
  </si>
  <si>
    <t>Office Hardware</t>
  </si>
  <si>
    <t>computers in the year</t>
  </si>
  <si>
    <t>printer in the year</t>
  </si>
  <si>
    <t>landline phones in the year</t>
  </si>
  <si>
    <t>mobile phones in the year</t>
  </si>
  <si>
    <t>furniture in the year</t>
  </si>
  <si>
    <t>-&gt;                    subtotal</t>
  </si>
  <si>
    <t>Production Hardware</t>
  </si>
  <si>
    <t>machinery in the year</t>
  </si>
  <si>
    <t>equipment in the year</t>
  </si>
  <si>
    <t>---</t>
  </si>
  <si>
    <t>Other assets</t>
  </si>
  <si>
    <t>land in the year</t>
  </si>
  <si>
    <t>building in the year</t>
  </si>
  <si>
    <t>electricity installation in the year</t>
  </si>
  <si>
    <t>cars/vans in the year</t>
  </si>
  <si>
    <t>motos/cycles in the year</t>
  </si>
  <si>
    <t>TOTAL MATERIAL ASSETS</t>
  </si>
  <si>
    <t>IMMATERIAL ASSETS (not tangible) *</t>
  </si>
  <si>
    <t>STARTUP EXPENSES (other than legal) **</t>
  </si>
  <si>
    <t>TOTAL FIXED ASSETS</t>
  </si>
  <si>
    <t>* Immaterial assets -&gt;</t>
  </si>
  <si>
    <t>These investments are not tangible. These are costs for research, threshold (goodwill or purchase price of the clientele), franchise connection, patents, licenses, know-how, brands and other equivalent rights.</t>
  </si>
  <si>
    <t>** Startup-expenses -&gt;</t>
  </si>
  <si>
    <t xml:space="preserve">All the expenses you made before establishing the company, you can activate them if they are quite high in amount, otherwise you take them as a burden in your profit &amp; loss account </t>
  </si>
  <si>
    <t>REMARKS DEPRECIATION RULES</t>
  </si>
  <si>
    <t>Material assets</t>
  </si>
  <si>
    <t xml:space="preserve">Land                                    = </t>
  </si>
  <si>
    <t>Buildings                           =</t>
  </si>
  <si>
    <t>Furniture                           =</t>
  </si>
  <si>
    <t>Equipment                        =</t>
  </si>
  <si>
    <t>Machinery                        =</t>
  </si>
  <si>
    <t>Electricity installation   =</t>
  </si>
  <si>
    <t>Cars/motos/cycles           =</t>
  </si>
  <si>
    <t>Computers + printers      =</t>
  </si>
  <si>
    <t>Mobile phones                 =</t>
  </si>
  <si>
    <t>Immaterial assets           =</t>
  </si>
  <si>
    <t>Start-up expenses           =</t>
  </si>
  <si>
    <t>If other standards exist in your country, you can change the usual depreciation percentages here</t>
  </si>
  <si>
    <t>Profit &amp; Loss Statement</t>
  </si>
  <si>
    <t xml:space="preserve">REALISED </t>
  </si>
  <si>
    <t>YEAR - 2</t>
  </si>
  <si>
    <t>YEAR - 1</t>
  </si>
  <si>
    <t xml:space="preserve">           Yeartotal current year</t>
  </si>
  <si>
    <t>Amount</t>
  </si>
  <si>
    <t xml:space="preserve">      %</t>
  </si>
  <si>
    <t>Trade revenues</t>
  </si>
  <si>
    <t>Other revenues</t>
  </si>
  <si>
    <t>Total revenues</t>
  </si>
  <si>
    <t>Use of raw materials</t>
  </si>
  <si>
    <t>(Stockvariation *)</t>
  </si>
  <si>
    <t>Cost of Goods *</t>
  </si>
  <si>
    <t>Marketing costs</t>
  </si>
  <si>
    <t>Insurance costs</t>
  </si>
  <si>
    <t>Maintenance costs</t>
  </si>
  <si>
    <t>Third parties costs</t>
  </si>
  <si>
    <t>Total operationel costs</t>
  </si>
  <si>
    <t>Income from operations = EBITDA</t>
  </si>
  <si>
    <t>Depreciations</t>
  </si>
  <si>
    <t>Net income from operations = EBIT</t>
  </si>
  <si>
    <t>Intrest **</t>
  </si>
  <si>
    <t>Bankcharges</t>
  </si>
  <si>
    <t>Gross Profit BEFORE TAXES</t>
  </si>
  <si>
    <t>Incometax</t>
  </si>
  <si>
    <t>NET PROFIT</t>
  </si>
  <si>
    <t>CASHFLOW STATEMENT</t>
  </si>
  <si>
    <t>Cash position BEGIN of  period</t>
  </si>
  <si>
    <t>Cash Flow</t>
  </si>
  <si>
    <t>Difference in working capital versus last year</t>
  </si>
  <si>
    <t>capital expenditure</t>
  </si>
  <si>
    <t>Total financing needs per semester</t>
  </si>
  <si>
    <t>MAX financing need of the year</t>
  </si>
  <si>
    <t>The highest need financed by :</t>
  </si>
  <si>
    <t>own contribution</t>
  </si>
  <si>
    <t>external share capital</t>
  </si>
  <si>
    <t>OVO loans</t>
  </si>
  <si>
    <t>Loan from family and or friends</t>
  </si>
  <si>
    <t>Bank loans</t>
  </si>
  <si>
    <t>Repayments</t>
  </si>
  <si>
    <t>OVO loan repayment (***)</t>
  </si>
  <si>
    <t>Fam/friends loans repayment (***)</t>
  </si>
  <si>
    <t>Bank loans repayment (***)</t>
  </si>
  <si>
    <t>Cash position END of period (X)</t>
  </si>
  <si>
    <t>* COGU = cost of goods (used) is the algebraic sum of raw materials + stockvariation</t>
  </si>
  <si>
    <t xml:space="preserve">Stockvariation, when filled out, is </t>
  </si>
  <si>
    <t>--&gt; to deduct at increasing of the stock</t>
  </si>
  <si>
    <t>--&gt; to add at decreasing of the stock</t>
  </si>
  <si>
    <t>**intrest is to apply after having calculated the financial loan need in the cashflowstatement</t>
  </si>
  <si>
    <t>*** concerning the repayments, note you fill out the relative cells as negative amounts</t>
  </si>
  <si>
    <t>(X) the end cash position must be at least zero</t>
  </si>
  <si>
    <t>Corporate Income TAX applicable in your country</t>
  </si>
  <si>
    <t>BREAK-EVEN FIGURES</t>
  </si>
  <si>
    <t xml:space="preserve">       Year 1</t>
  </si>
  <si>
    <t xml:space="preserve">        Year 2</t>
  </si>
  <si>
    <t>Break-even turnover = fixed costs divided by grossmargin %</t>
  </si>
  <si>
    <t>= Fixed costs/gross margin</t>
  </si>
  <si>
    <t>CALCULATION of WORKING CAPITAL</t>
  </si>
  <si>
    <t>REALISED</t>
  </si>
  <si>
    <t>FORECAST</t>
  </si>
  <si>
    <t>YEAR -1</t>
  </si>
  <si>
    <t>CURRENT YEAR 1</t>
  </si>
  <si>
    <t>YEAR 2</t>
  </si>
  <si>
    <t>YEAR 3</t>
  </si>
  <si>
    <t>YEAR 4</t>
  </si>
  <si>
    <t>YEAR 5</t>
  </si>
  <si>
    <t>Stocks</t>
  </si>
  <si>
    <t>sufficient stock for a salesvolume for a period, expressed in number of days</t>
  </si>
  <si>
    <t>take as average : the cost of sales on yearbasis divided by 360 days</t>
  </si>
  <si>
    <t>+</t>
  </si>
  <si>
    <t>Accounts receivable</t>
  </si>
  <si>
    <t>an average payment by the clients for a period of number of days           ==&gt;</t>
  </si>
  <si>
    <t>calculated on the turnover included VAT</t>
  </si>
  <si>
    <t>**</t>
  </si>
  <si>
    <t>turnover included VAT on yearbasis divided by 360 multiplied by number of days</t>
  </si>
  <si>
    <t>Accounts payable</t>
  </si>
  <si>
    <t>an average payment to the suppliers in a period of number of days         ==&gt;</t>
  </si>
  <si>
    <t>e.g.: for a recent starter we suggest only 15 days because he  has to pay quicker</t>
  </si>
  <si>
    <t>calculated on the cost of sales + operational expenses minus staffcosts included VAT on year basis divided by 360 multiplied by number of days</t>
  </si>
  <si>
    <t>-</t>
  </si>
  <si>
    <t>NEED FOR WORKING CAPITAL</t>
  </si>
  <si>
    <t> Stocks + accounts receivable - accounts payable</t>
  </si>
  <si>
    <t>* The number of days for the (average) Stock and Accounts receivable and payable are adjustable</t>
  </si>
  <si>
    <t>** The VAT (value added taxes) tariff is adjustable depending the rules in your country</t>
  </si>
  <si>
    <t>AMOUNT FOR FINANCE NEED :</t>
  </si>
  <si>
    <t>Purpose</t>
  </si>
  <si>
    <t>start cashposition</t>
  </si>
  <si>
    <t>cashflow</t>
  </si>
  <si>
    <t>working capital</t>
  </si>
  <si>
    <t>investments</t>
  </si>
  <si>
    <t>repayment loans</t>
  </si>
  <si>
    <t>Financing needs</t>
  </si>
  <si>
    <t>adjusted to the highest financial distress within the year</t>
  </si>
  <si>
    <t>To be financed by</t>
  </si>
  <si>
    <t>Loan from abroad    *             :</t>
  </si>
  <si>
    <t>Loan from family and friends :</t>
  </si>
  <si>
    <t xml:space="preserve">Local Bankloan                         :  </t>
  </si>
  <si>
    <t>External share capital           :</t>
  </si>
  <si>
    <t>Contribution shareholders :</t>
  </si>
  <si>
    <t xml:space="preserve">EXAMPLE of repayment schedule </t>
  </si>
  <si>
    <t>YEAR 1</t>
  </si>
  <si>
    <t>begin period</t>
  </si>
  <si>
    <t>after 6 months</t>
  </si>
  <si>
    <t>after 12 month</t>
  </si>
  <si>
    <t>after 18 months</t>
  </si>
  <si>
    <t>after 24 months</t>
  </si>
  <si>
    <t>after 30 months</t>
  </si>
  <si>
    <t>after 36 months</t>
  </si>
  <si>
    <t>after 42 months</t>
  </si>
  <si>
    <t>after 48 months</t>
  </si>
  <si>
    <t>after 54 months</t>
  </si>
  <si>
    <t>after 60 months</t>
  </si>
  <si>
    <t>OVO loan</t>
  </si>
  <si>
    <t>intrest *</t>
  </si>
  <si>
    <t>intrest supplement for devaluation calculated on the outstanding capital</t>
  </si>
  <si>
    <t>principal ****</t>
  </si>
  <si>
    <t>check -&gt;</t>
  </si>
  <si>
    <t>Other loans by family and friends</t>
  </si>
  <si>
    <t>intrest **</t>
  </si>
  <si>
    <t>Bankloan</t>
  </si>
  <si>
    <t>intrest ***</t>
  </si>
  <si>
    <t>Total loans</t>
  </si>
  <si>
    <t>Total intrests</t>
  </si>
  <si>
    <t>Total principal</t>
  </si>
  <si>
    <t>Total refunds in local currency</t>
  </si>
  <si>
    <t>in your country -&gt;  mention here the  exchange local currency versus euro (take the closing value of the day before)</t>
  </si>
  <si>
    <t>http://www.xe.com/currencyconverter/</t>
  </si>
  <si>
    <t>Mention here the date of conversion</t>
  </si>
  <si>
    <t>++/++/++++</t>
  </si>
  <si>
    <t>expressed in euros</t>
  </si>
  <si>
    <t>REPAYMENT SCHEDULE OVO LOAN IN EUROS</t>
  </si>
  <si>
    <t xml:space="preserve">                          YEAR 1</t>
  </si>
  <si>
    <t xml:space="preserve">                       YEAR 2</t>
  </si>
  <si>
    <t xml:space="preserve">                     YEAR 3</t>
  </si>
  <si>
    <t xml:space="preserve">                    YEAR 4</t>
  </si>
  <si>
    <t xml:space="preserve">                    YEAR 5</t>
  </si>
  <si>
    <t>Repaymentschedule in euros</t>
  </si>
  <si>
    <t>interestrate at 7%</t>
  </si>
  <si>
    <t>principal</t>
  </si>
  <si>
    <t>Total euros</t>
  </si>
  <si>
    <t>OVO loan amount rounded to</t>
  </si>
  <si>
    <t>interestrate at ---&gt;</t>
  </si>
  <si>
    <t>= the highest amount that OVO (Belgium) suggests to support is 50000 euros</t>
  </si>
  <si>
    <t>= 4 years is the maximum period of repayment expected by OVO and depending the cashflow evolution</t>
  </si>
  <si>
    <t>---&gt;</t>
  </si>
  <si>
    <t>The general OVO guidelines are : 7  % in euros to raise, if necessary, with a % for an expected devaluation of the local currency versus the euro</t>
  </si>
  <si>
    <t>Exception</t>
  </si>
  <si>
    <t>short term loans for maximum of one year , OVO advises 12% on year basis (so 1% per month)</t>
  </si>
  <si>
    <t>Expressed in local currency, you have to correct the amount with the expected devaluation (if applicable) of your local currency versus the euro</t>
  </si>
  <si>
    <t>please put in the cell B31 the intrestrate you have agreed with your family and or friends</t>
  </si>
  <si>
    <t>***</t>
  </si>
  <si>
    <t>please put in the cell B35 the intrestrate you have to pay to your banker</t>
  </si>
  <si>
    <t>****</t>
  </si>
  <si>
    <t>the formulas used on this line are an example</t>
  </si>
  <si>
    <t>please adapt your proposed rythm of repayment of your capital following the cash flow-evolution</t>
  </si>
  <si>
    <t>Balance Sheet</t>
  </si>
  <si>
    <t xml:space="preserve">          Year 3</t>
  </si>
  <si>
    <t xml:space="preserve">          Year 4</t>
  </si>
  <si>
    <t xml:space="preserve">          Year 5</t>
  </si>
  <si>
    <t>Startup expenses</t>
  </si>
  <si>
    <t>Immaterial assets</t>
  </si>
  <si>
    <t>CURRENT ASSETS</t>
  </si>
  <si>
    <t>Inventory</t>
  </si>
  <si>
    <t>Trade receivable</t>
  </si>
  <si>
    <t>Other receivables or prepayments</t>
  </si>
  <si>
    <t>Cash/Bank</t>
  </si>
  <si>
    <t>Total Assets</t>
  </si>
  <si>
    <t>----------&gt;</t>
  </si>
  <si>
    <t>EQUITY</t>
  </si>
  <si>
    <t>Own contribution</t>
  </si>
  <si>
    <t>External share capital</t>
  </si>
  <si>
    <t>Retained earnings</t>
  </si>
  <si>
    <t>LIABILITIES</t>
  </si>
  <si>
    <t>Long term</t>
  </si>
  <si>
    <t>Bankloan (minus 1 year payable)</t>
  </si>
  <si>
    <t>External loans (minus 1 year payable)</t>
  </si>
  <si>
    <t>Short term</t>
  </si>
  <si>
    <t>Bankloan &lt; 1 year</t>
  </si>
  <si>
    <t>External loans &lt; 1 year</t>
  </si>
  <si>
    <t>Other payables</t>
  </si>
  <si>
    <t>Total equity &amp; liabilities ------&gt;</t>
  </si>
  <si>
    <t>Total assets must be equal to equity &amp; liabilities !</t>
  </si>
  <si>
    <t>SOLVENCY RATIOS</t>
  </si>
  <si>
    <t>Comments</t>
  </si>
  <si>
    <t>Net working capital</t>
  </si>
  <si>
    <t>= current assets - liabilities short term</t>
  </si>
  <si>
    <t>norm = positive result</t>
  </si>
  <si>
    <t>= permanent equity - fixed assets</t>
  </si>
  <si>
    <t>General fundingratio</t>
  </si>
  <si>
    <t>= permanent equity/fixed assets</t>
  </si>
  <si>
    <t>norm = &gt; 1</t>
  </si>
  <si>
    <t>General debtratio</t>
  </si>
  <si>
    <t>= Liabilities/Equity</t>
  </si>
  <si>
    <t xml:space="preserve">preferably  at the most = 2/1 </t>
  </si>
  <si>
    <t>Longterm debtratio</t>
  </si>
  <si>
    <t>= Liabilities long term/ equity</t>
  </si>
  <si>
    <t>preferably  = 1/1</t>
  </si>
  <si>
    <t>Degree of independancy</t>
  </si>
  <si>
    <t>= equity / total sources</t>
  </si>
  <si>
    <t>preferably  at least = 1/3 or 33%</t>
  </si>
  <si>
    <t>LIQUIDITY RATIOS</t>
  </si>
  <si>
    <t>Current ratio</t>
  </si>
  <si>
    <t>= current assets / liabilities on short term</t>
  </si>
  <si>
    <t>Quick ratio</t>
  </si>
  <si>
    <t>= (current assets - inventories) / liabilities on short term</t>
  </si>
  <si>
    <t>preferably = 1</t>
  </si>
  <si>
    <t>Cashratio</t>
  </si>
  <si>
    <t>= liquidities / liabilities on short term</t>
  </si>
  <si>
    <t>Break-even volume</t>
  </si>
  <si>
    <t>= Fixed costs/grossprofit per unit</t>
  </si>
  <si>
    <t xml:space="preserve">                   n.a.</t>
  </si>
  <si>
    <t>Break-even turnover</t>
  </si>
  <si>
    <t>--&gt; related to the forecasted turnover</t>
  </si>
  <si>
    <t>norm = preferably maximum 80% or less</t>
  </si>
  <si>
    <t>RETURN FIGURES</t>
  </si>
  <si>
    <t>return = net profit</t>
  </si>
  <si>
    <t>Return on Turnover</t>
  </si>
  <si>
    <t>Return on investments</t>
  </si>
  <si>
    <t>Return on total sources</t>
  </si>
  <si>
    <t>Return on equity</t>
  </si>
  <si>
    <t>Nr of Formulas</t>
  </si>
  <si>
    <t>Sales &amp; Gross Margin</t>
  </si>
  <si>
    <t>Detail expenses</t>
  </si>
  <si>
    <t>Investments</t>
  </si>
  <si>
    <t>P&amp;L</t>
  </si>
  <si>
    <t>Cashflow</t>
  </si>
  <si>
    <t>Working capital</t>
  </si>
  <si>
    <t>Financing sources</t>
  </si>
  <si>
    <t>Balance sheet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</si>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</sst>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4"/>
      <name val="Calibri"/>
      <family val="2"/>
      <scheme val="minor"/>
    </font>
    <font>
      <sz val="8"/>
      <color rgb="FF00B05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i/>
      <sz val="12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i/>
      <sz val="14"/>
      <color rgb="FF00B05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B05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4"/>
      <color rgb="FF00B05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i/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Calibri"/>
      <family val="2"/>
      <scheme val="minor"/>
    </font>
    <font>
      <sz val="11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/>
      <right/>
      <top style="medium">
        <color rgb="FF00B050"/>
      </top>
      <bottom/>
      <diagonal/>
    </border>
    <border>
      <left/>
      <right/>
      <top/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8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quotePrefix="1" applyFont="1"/>
    <xf numFmtId="0" fontId="3" fillId="0" borderId="1" xfId="0" applyFont="1" applyBorder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2" fontId="0" fillId="0" borderId="1" xfId="0" applyNumberFormat="1" applyBorder="1"/>
    <xf numFmtId="0" fontId="1" fillId="0" borderId="1" xfId="0" applyFont="1" applyBorder="1"/>
    <xf numFmtId="0" fontId="0" fillId="0" borderId="5" xfId="0" applyBorder="1"/>
    <xf numFmtId="0" fontId="0" fillId="0" borderId="6" xfId="0" applyBorder="1"/>
    <xf numFmtId="0" fontId="1" fillId="0" borderId="0" xfId="0" quotePrefix="1" applyFont="1"/>
    <xf numFmtId="0" fontId="0" fillId="0" borderId="9" xfId="0" applyBorder="1"/>
    <xf numFmtId="0" fontId="5" fillId="0" borderId="10" xfId="0" applyFont="1" applyBorder="1"/>
    <xf numFmtId="0" fontId="6" fillId="0" borderId="0" xfId="0" applyFont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1" fillId="0" borderId="9" xfId="0" applyFont="1" applyBorder="1"/>
    <xf numFmtId="0" fontId="1" fillId="0" borderId="5" xfId="0" applyFont="1" applyBorder="1"/>
    <xf numFmtId="2" fontId="0" fillId="0" borderId="3" xfId="0" applyNumberFormat="1" applyBorder="1"/>
    <xf numFmtId="0" fontId="5" fillId="0" borderId="0" xfId="0" applyFont="1"/>
    <xf numFmtId="0" fontId="1" fillId="0" borderId="3" xfId="0" applyFont="1" applyBorder="1"/>
    <xf numFmtId="0" fontId="7" fillId="0" borderId="0" xfId="0" quotePrefix="1" applyFont="1"/>
    <xf numFmtId="0" fontId="7" fillId="0" borderId="0" xfId="0" applyFont="1"/>
    <xf numFmtId="9" fontId="0" fillId="0" borderId="0" xfId="0" applyNumberFormat="1"/>
    <xf numFmtId="0" fontId="8" fillId="0" borderId="0" xfId="0" applyFont="1"/>
    <xf numFmtId="0" fontId="9" fillId="0" borderId="0" xfId="0" quotePrefix="1" applyFont="1"/>
    <xf numFmtId="0" fontId="9" fillId="0" borderId="0" xfId="0" applyFont="1"/>
    <xf numFmtId="0" fontId="1" fillId="0" borderId="5" xfId="0" quotePrefix="1" applyFont="1" applyBorder="1"/>
    <xf numFmtId="0" fontId="10" fillId="0" borderId="0" xfId="0" applyFont="1"/>
    <xf numFmtId="0" fontId="0" fillId="0" borderId="15" xfId="0" applyBorder="1"/>
    <xf numFmtId="0" fontId="7" fillId="0" borderId="5" xfId="0" applyFont="1" applyBorder="1"/>
    <xf numFmtId="0" fontId="1" fillId="0" borderId="4" xfId="0" quotePrefix="1" applyFont="1" applyBorder="1"/>
    <xf numFmtId="0" fontId="7" fillId="0" borderId="8" xfId="0" applyFont="1" applyBorder="1"/>
    <xf numFmtId="0" fontId="1" fillId="0" borderId="7" xfId="0" applyFont="1" applyBorder="1"/>
    <xf numFmtId="164" fontId="0" fillId="0" borderId="0" xfId="0" applyNumberFormat="1"/>
    <xf numFmtId="0" fontId="7" fillId="0" borderId="2" xfId="0" applyFont="1" applyBorder="1"/>
    <xf numFmtId="0" fontId="7" fillId="0" borderId="4" xfId="0" applyFont="1" applyBorder="1"/>
    <xf numFmtId="0" fontId="7" fillId="0" borderId="1" xfId="0" applyFont="1" applyBorder="1"/>
    <xf numFmtId="0" fontId="7" fillId="0" borderId="11" xfId="0" applyFont="1" applyBorder="1"/>
    <xf numFmtId="0" fontId="7" fillId="0" borderId="3" xfId="0" applyFont="1" applyBorder="1"/>
    <xf numFmtId="2" fontId="7" fillId="0" borderId="1" xfId="0" applyNumberFormat="1" applyFont="1" applyBorder="1"/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7" fillId="0" borderId="2" xfId="0" quotePrefix="1" applyFont="1" applyBorder="1"/>
    <xf numFmtId="0" fontId="4" fillId="0" borderId="0" xfId="0" applyFont="1"/>
    <xf numFmtId="2" fontId="6" fillId="0" borderId="1" xfId="0" applyNumberFormat="1" applyFont="1" applyBorder="1"/>
    <xf numFmtId="2" fontId="0" fillId="0" borderId="4" xfId="0" applyNumberFormat="1" applyBorder="1"/>
    <xf numFmtId="0" fontId="1" fillId="0" borderId="2" xfId="0" applyFont="1" applyBorder="1"/>
    <xf numFmtId="2" fontId="11" fillId="0" borderId="5" xfId="0" applyNumberFormat="1" applyFont="1" applyBorder="1"/>
    <xf numFmtId="2" fontId="6" fillId="0" borderId="5" xfId="0" applyNumberFormat="1" applyFont="1" applyBorder="1"/>
    <xf numFmtId="0" fontId="11" fillId="0" borderId="1" xfId="0" applyFont="1" applyBorder="1" applyAlignment="1">
      <alignment horizontal="center" vertical="top"/>
    </xf>
    <xf numFmtId="0" fontId="7" fillId="0" borderId="5" xfId="0" applyFont="1" applyBorder="1" applyAlignment="1">
      <alignment horizontal="left" indent="2"/>
    </xf>
    <xf numFmtId="0" fontId="3" fillId="0" borderId="6" xfId="0" applyFont="1" applyBorder="1"/>
    <xf numFmtId="0" fontId="14" fillId="0" borderId="5" xfId="0" applyFont="1" applyBorder="1" applyAlignment="1">
      <alignment horizontal="left" indent="2"/>
    </xf>
    <xf numFmtId="0" fontId="13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left" indent="2"/>
    </xf>
    <xf numFmtId="2" fontId="7" fillId="0" borderId="1" xfId="0" quotePrefix="1" applyNumberFormat="1" applyFont="1" applyBorder="1"/>
    <xf numFmtId="0" fontId="7" fillId="0" borderId="1" xfId="0" quotePrefix="1" applyFont="1" applyBorder="1"/>
    <xf numFmtId="1" fontId="0" fillId="0" borderId="2" xfId="0" applyNumberFormat="1" applyBorder="1"/>
    <xf numFmtId="1" fontId="0" fillId="0" borderId="4" xfId="0" applyNumberFormat="1" applyBorder="1"/>
    <xf numFmtId="1" fontId="0" fillId="0" borderId="1" xfId="0" applyNumberFormat="1" applyBorder="1"/>
    <xf numFmtId="1" fontId="0" fillId="0" borderId="3" xfId="0" applyNumberFormat="1" applyBorder="1"/>
    <xf numFmtId="1" fontId="5" fillId="0" borderId="1" xfId="0" applyNumberFormat="1" applyFont="1" applyBorder="1"/>
    <xf numFmtId="0" fontId="0" fillId="0" borderId="0" xfId="0" applyAlignment="1">
      <alignment horizontal="left" indent="2"/>
    </xf>
    <xf numFmtId="164" fontId="3" fillId="0" borderId="0" xfId="0" applyNumberFormat="1" applyFont="1"/>
    <xf numFmtId="164" fontId="8" fillId="0" borderId="0" xfId="0" applyNumberFormat="1" applyFont="1"/>
    <xf numFmtId="1" fontId="0" fillId="0" borderId="0" xfId="0" applyNumberFormat="1"/>
    <xf numFmtId="2" fontId="7" fillId="0" borderId="0" xfId="0" applyNumberFormat="1" applyFont="1"/>
    <xf numFmtId="0" fontId="0" fillId="2" borderId="0" xfId="0" applyFill="1"/>
    <xf numFmtId="0" fontId="0" fillId="3" borderId="0" xfId="0" applyFill="1"/>
    <xf numFmtId="1" fontId="0" fillId="3" borderId="0" xfId="0" applyNumberFormat="1" applyFill="1"/>
    <xf numFmtId="164" fontId="5" fillId="0" borderId="0" xfId="0" applyNumberFormat="1" applyFont="1"/>
    <xf numFmtId="164" fontId="15" fillId="0" borderId="0" xfId="0" applyNumberFormat="1" applyFont="1"/>
    <xf numFmtId="2" fontId="0" fillId="0" borderId="0" xfId="0" applyNumberFormat="1"/>
    <xf numFmtId="1" fontId="5" fillId="0" borderId="0" xfId="0" applyNumberFormat="1" applyFont="1"/>
    <xf numFmtId="164" fontId="17" fillId="0" borderId="0" xfId="0" applyNumberFormat="1" applyFont="1"/>
    <xf numFmtId="1" fontId="4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18" fillId="0" borderId="0" xfId="0" applyFont="1"/>
    <xf numFmtId="0" fontId="18" fillId="0" borderId="8" xfId="0" applyFont="1" applyBorder="1"/>
    <xf numFmtId="164" fontId="19" fillId="0" borderId="0" xfId="0" applyNumberFormat="1" applyFont="1"/>
    <xf numFmtId="2" fontId="1" fillId="0" borderId="0" xfId="0" applyNumberFormat="1" applyFont="1"/>
    <xf numFmtId="1" fontId="1" fillId="0" borderId="7" xfId="0" applyNumberFormat="1" applyFont="1" applyBorder="1"/>
    <xf numFmtId="1" fontId="1" fillId="0" borderId="1" xfId="0" applyNumberFormat="1" applyFont="1" applyBorder="1"/>
    <xf numFmtId="1" fontId="5" fillId="0" borderId="10" xfId="0" applyNumberFormat="1" applyFont="1" applyBorder="1"/>
    <xf numFmtId="0" fontId="0" fillId="0" borderId="0" xfId="0" quotePrefix="1"/>
    <xf numFmtId="0" fontId="18" fillId="0" borderId="13" xfId="0" applyFont="1" applyBorder="1"/>
    <xf numFmtId="0" fontId="18" fillId="0" borderId="11" xfId="0" applyFont="1" applyBorder="1"/>
    <xf numFmtId="0" fontId="18" fillId="0" borderId="15" xfId="0" applyFont="1" applyBorder="1"/>
    <xf numFmtId="0" fontId="18" fillId="0" borderId="11" xfId="0" quotePrefix="1" applyFont="1" applyBorder="1"/>
    <xf numFmtId="0" fontId="18" fillId="0" borderId="15" xfId="0" quotePrefix="1" applyFont="1" applyBorder="1"/>
    <xf numFmtId="0" fontId="18" fillId="0" borderId="17" xfId="0" applyFont="1" applyBorder="1"/>
    <xf numFmtId="0" fontId="18" fillId="0" borderId="18" xfId="0" applyFont="1" applyBorder="1"/>
    <xf numFmtId="0" fontId="18" fillId="0" borderId="19" xfId="0" applyFont="1" applyBorder="1"/>
    <xf numFmtId="9" fontId="18" fillId="0" borderId="20" xfId="0" applyNumberFormat="1" applyFont="1" applyBorder="1"/>
    <xf numFmtId="0" fontId="18" fillId="0" borderId="21" xfId="0" applyFont="1" applyBorder="1"/>
    <xf numFmtId="9" fontId="18" fillId="0" borderId="22" xfId="0" applyNumberFormat="1" applyFont="1" applyBorder="1"/>
    <xf numFmtId="0" fontId="21" fillId="0" borderId="0" xfId="0" applyFont="1"/>
    <xf numFmtId="0" fontId="18" fillId="0" borderId="23" xfId="0" applyFont="1" applyBorder="1"/>
    <xf numFmtId="0" fontId="0" fillId="0" borderId="24" xfId="0" applyBorder="1"/>
    <xf numFmtId="0" fontId="0" fillId="0" borderId="22" xfId="0" applyBorder="1"/>
    <xf numFmtId="0" fontId="24" fillId="0" borderId="0" xfId="0" applyFont="1"/>
    <xf numFmtId="0" fontId="18" fillId="0" borderId="26" xfId="0" applyFont="1" applyBorder="1"/>
    <xf numFmtId="0" fontId="18" fillId="0" borderId="26" xfId="0" quotePrefix="1" applyFont="1" applyBorder="1"/>
    <xf numFmtId="0" fontId="18" fillId="0" borderId="27" xfId="0" applyFont="1" applyBorder="1" applyAlignment="1">
      <alignment wrapText="1"/>
    </xf>
    <xf numFmtId="9" fontId="0" fillId="0" borderId="0" xfId="0" applyNumberFormat="1" applyAlignment="1">
      <alignment horizontal="left" indent="2"/>
    </xf>
    <xf numFmtId="14" fontId="0" fillId="0" borderId="0" xfId="0" applyNumberFormat="1" applyAlignment="1">
      <alignment vertical="center" wrapText="1"/>
    </xf>
    <xf numFmtId="0" fontId="18" fillId="0" borderId="24" xfId="0" applyFont="1" applyBorder="1"/>
    <xf numFmtId="0" fontId="0" fillId="3" borderId="0" xfId="0" applyFill="1" applyAlignment="1">
      <alignment wrapText="1"/>
    </xf>
    <xf numFmtId="1" fontId="18" fillId="0" borderId="0" xfId="0" applyNumberFormat="1" applyFont="1"/>
    <xf numFmtId="0" fontId="23" fillId="0" borderId="0" xfId="0" applyFont="1"/>
    <xf numFmtId="0" fontId="25" fillId="0" borderId="0" xfId="0" applyFont="1"/>
    <xf numFmtId="0" fontId="26" fillId="0" borderId="12" xfId="0" applyFont="1" applyBorder="1"/>
    <xf numFmtId="0" fontId="7" fillId="0" borderId="0" xfId="0" applyFont="1" applyAlignment="1">
      <alignment vertical="center" wrapText="1"/>
    </xf>
    <xf numFmtId="0" fontId="18" fillId="0" borderId="26" xfId="0" applyFont="1" applyBorder="1" applyAlignment="1">
      <alignment wrapText="1"/>
    </xf>
    <xf numFmtId="1" fontId="3" fillId="0" borderId="0" xfId="0" applyNumberFormat="1" applyFont="1"/>
    <xf numFmtId="0" fontId="0" fillId="4" borderId="0" xfId="0" applyFill="1"/>
    <xf numFmtId="0" fontId="18" fillId="3" borderId="28" xfId="0" applyFont="1" applyFill="1" applyBorder="1"/>
    <xf numFmtId="0" fontId="18" fillId="0" borderId="30" xfId="0" applyFont="1" applyBorder="1"/>
    <xf numFmtId="0" fontId="0" fillId="0" borderId="30" xfId="0" applyBorder="1"/>
    <xf numFmtId="0" fontId="0" fillId="0" borderId="29" xfId="0" applyBorder="1"/>
    <xf numFmtId="0" fontId="0" fillId="0" borderId="21" xfId="0" applyBorder="1"/>
    <xf numFmtId="0" fontId="18" fillId="0" borderId="0" xfId="0" applyFont="1" applyAlignment="1">
      <alignment wrapText="1"/>
    </xf>
    <xf numFmtId="0" fontId="7" fillId="2" borderId="3" xfId="0" applyFont="1" applyFill="1" applyBorder="1"/>
    <xf numFmtId="1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3" xfId="0" applyFont="1" applyFill="1" applyBorder="1"/>
    <xf numFmtId="0" fontId="0" fillId="2" borderId="4" xfId="0" applyFill="1" applyBorder="1"/>
    <xf numFmtId="0" fontId="0" fillId="0" borderId="13" xfId="0" applyBorder="1"/>
    <xf numFmtId="0" fontId="0" fillId="2" borderId="1" xfId="0" applyFill="1" applyBorder="1"/>
    <xf numFmtId="0" fontId="19" fillId="0" borderId="0" xfId="0" applyFont="1"/>
    <xf numFmtId="2" fontId="3" fillId="0" borderId="0" xfId="0" applyNumberFormat="1" applyFont="1"/>
    <xf numFmtId="2" fontId="2" fillId="0" borderId="0" xfId="0" applyNumberFormat="1" applyFont="1"/>
    <xf numFmtId="0" fontId="3" fillId="2" borderId="0" xfId="0" applyFont="1" applyFill="1"/>
    <xf numFmtId="0" fontId="14" fillId="2" borderId="0" xfId="0" applyFont="1" applyFill="1"/>
    <xf numFmtId="1" fontId="3" fillId="3" borderId="0" xfId="0" applyNumberFormat="1" applyFont="1" applyFill="1"/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9" fontId="3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9" fontId="0" fillId="2" borderId="0" xfId="0" applyNumberFormat="1" applyFill="1" applyAlignment="1">
      <alignment vertical="center" wrapText="1"/>
    </xf>
    <xf numFmtId="0" fontId="6" fillId="2" borderId="0" xfId="0" applyFont="1" applyFill="1"/>
    <xf numFmtId="0" fontId="19" fillId="0" borderId="0" xfId="0" quotePrefix="1" applyFont="1"/>
    <xf numFmtId="0" fontId="0" fillId="2" borderId="0" xfId="0" applyFill="1" applyAlignment="1">
      <alignment vertical="center" wrapText="1"/>
    </xf>
    <xf numFmtId="0" fontId="29" fillId="0" borderId="0" xfId="0" applyFont="1" applyAlignment="1">
      <alignment vertical="center" wrapText="1"/>
    </xf>
    <xf numFmtId="0" fontId="16" fillId="0" borderId="0" xfId="0" applyFont="1"/>
    <xf numFmtId="1" fontId="0" fillId="2" borderId="0" xfId="0" applyNumberFormat="1" applyFill="1"/>
    <xf numFmtId="9" fontId="18" fillId="0" borderId="14" xfId="0" applyNumberFormat="1" applyFont="1" applyBorder="1"/>
    <xf numFmtId="0" fontId="31" fillId="0" borderId="11" xfId="0" applyFont="1" applyBorder="1"/>
    <xf numFmtId="0" fontId="23" fillId="0" borderId="26" xfId="0" applyFont="1" applyBorder="1"/>
    <xf numFmtId="0" fontId="23" fillId="0" borderId="25" xfId="0" applyFont="1" applyBorder="1" applyAlignment="1">
      <alignment wrapText="1"/>
    </xf>
    <xf numFmtId="164" fontId="23" fillId="0" borderId="0" xfId="0" applyNumberFormat="1" applyFont="1"/>
    <xf numFmtId="9" fontId="31" fillId="0" borderId="15" xfId="0" applyNumberFormat="1" applyFont="1" applyBorder="1"/>
    <xf numFmtId="0" fontId="32" fillId="0" borderId="0" xfId="0" applyFont="1" applyAlignment="1">
      <alignment wrapText="1"/>
    </xf>
    <xf numFmtId="9" fontId="25" fillId="2" borderId="0" xfId="0" applyNumberFormat="1" applyFont="1" applyFill="1"/>
    <xf numFmtId="0" fontId="18" fillId="0" borderId="31" xfId="0" applyFont="1" applyBorder="1"/>
    <xf numFmtId="0" fontId="18" fillId="0" borderId="32" xfId="0" applyFont="1" applyBorder="1"/>
    <xf numFmtId="0" fontId="18" fillId="0" borderId="33" xfId="0" applyFont="1" applyBorder="1"/>
    <xf numFmtId="0" fontId="28" fillId="0" borderId="0" xfId="0" applyFont="1"/>
    <xf numFmtId="0" fontId="19" fillId="0" borderId="10" xfId="0" applyFont="1" applyBorder="1"/>
    <xf numFmtId="0" fontId="18" fillId="0" borderId="28" xfId="0" applyFont="1" applyBorder="1"/>
    <xf numFmtId="9" fontId="18" fillId="0" borderId="29" xfId="0" applyNumberFormat="1" applyFont="1" applyBorder="1"/>
    <xf numFmtId="12" fontId="18" fillId="0" borderId="29" xfId="0" applyNumberFormat="1" applyFont="1" applyBorder="1"/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8" fillId="3" borderId="17" xfId="0" applyFont="1" applyFill="1" applyBorder="1"/>
    <xf numFmtId="0" fontId="31" fillId="0" borderId="23" xfId="0" quotePrefix="1" applyFont="1" applyBorder="1"/>
    <xf numFmtId="0" fontId="0" fillId="0" borderId="23" xfId="0" applyBorder="1"/>
    <xf numFmtId="0" fontId="0" fillId="0" borderId="18" xfId="0" applyBorder="1"/>
    <xf numFmtId="0" fontId="18" fillId="3" borderId="19" xfId="0" applyFont="1" applyFill="1" applyBorder="1"/>
    <xf numFmtId="0" fontId="18" fillId="0" borderId="0" xfId="0" quotePrefix="1" applyFont="1"/>
    <xf numFmtId="0" fontId="0" fillId="0" borderId="20" xfId="0" applyBorder="1"/>
    <xf numFmtId="0" fontId="18" fillId="3" borderId="19" xfId="0" quotePrefix="1" applyFont="1" applyFill="1" applyBorder="1"/>
    <xf numFmtId="0" fontId="31" fillId="0" borderId="0" xfId="0" quotePrefix="1" applyFont="1"/>
    <xf numFmtId="0" fontId="0" fillId="0" borderId="19" xfId="0" applyBorder="1"/>
    <xf numFmtId="0" fontId="22" fillId="0" borderId="0" xfId="0" applyFont="1"/>
    <xf numFmtId="0" fontId="3" fillId="0" borderId="0" xfId="0" quotePrefix="1" applyFont="1" applyAlignment="1">
      <alignment vertical="center" wrapText="1"/>
    </xf>
    <xf numFmtId="3" fontId="3" fillId="3" borderId="0" xfId="0" applyNumberFormat="1" applyFont="1" applyFill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3" fontId="0" fillId="0" borderId="3" xfId="0" applyNumberFormat="1" applyBorder="1" applyAlignment="1">
      <alignment vertical="center" wrapText="1"/>
    </xf>
    <xf numFmtId="0" fontId="23" fillId="0" borderId="0" xfId="0" quotePrefix="1" applyFont="1"/>
    <xf numFmtId="0" fontId="23" fillId="0" borderId="17" xfId="0" applyFont="1" applyBorder="1"/>
    <xf numFmtId="0" fontId="23" fillId="0" borderId="23" xfId="0" applyFont="1" applyBorder="1"/>
    <xf numFmtId="0" fontId="23" fillId="0" borderId="18" xfId="0" applyFont="1" applyBorder="1"/>
    <xf numFmtId="0" fontId="23" fillId="0" borderId="19" xfId="0" applyFont="1" applyBorder="1"/>
    <xf numFmtId="0" fontId="23" fillId="0" borderId="20" xfId="0" applyFont="1" applyBorder="1"/>
    <xf numFmtId="0" fontId="23" fillId="0" borderId="21" xfId="0" applyFont="1" applyBorder="1"/>
    <xf numFmtId="0" fontId="23" fillId="0" borderId="24" xfId="0" applyFont="1" applyBorder="1"/>
    <xf numFmtId="0" fontId="23" fillId="0" borderId="22" xfId="0" applyFont="1" applyBorder="1"/>
    <xf numFmtId="0" fontId="31" fillId="0" borderId="19" xfId="0" applyFont="1" applyBorder="1"/>
    <xf numFmtId="0" fontId="31" fillId="0" borderId="0" xfId="0" applyFont="1" applyAlignment="1">
      <alignment horizontal="left" wrapText="1"/>
    </xf>
    <xf numFmtId="0" fontId="33" fillId="0" borderId="0" xfId="0" applyFont="1"/>
    <xf numFmtId="0" fontId="25" fillId="0" borderId="0" xfId="0" applyFont="1" applyAlignment="1">
      <alignment vertical="center" wrapText="1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left" indent="6"/>
    </xf>
    <xf numFmtId="0" fontId="34" fillId="0" borderId="0" xfId="0" applyFont="1"/>
    <xf numFmtId="0" fontId="27" fillId="0" borderId="0" xfId="0" applyFont="1"/>
    <xf numFmtId="0" fontId="6" fillId="0" borderId="0" xfId="0" applyFont="1" applyAlignment="1">
      <alignment vertical="center" wrapText="1"/>
    </xf>
    <xf numFmtId="0" fontId="22" fillId="0" borderId="30" xfId="0" applyFont="1" applyBorder="1"/>
    <xf numFmtId="0" fontId="22" fillId="0" borderId="32" xfId="0" applyFont="1" applyBorder="1"/>
    <xf numFmtId="0" fontId="35" fillId="0" borderId="0" xfId="0" applyFont="1"/>
    <xf numFmtId="0" fontId="36" fillId="0" borderId="0" xfId="0" applyFont="1" applyAlignment="1">
      <alignment horizontal="left" indent="4"/>
    </xf>
    <xf numFmtId="0" fontId="37" fillId="0" borderId="0" xfId="0" applyFont="1"/>
    <xf numFmtId="165" fontId="0" fillId="0" borderId="0" xfId="0" applyNumberFormat="1"/>
    <xf numFmtId="0" fontId="38" fillId="0" borderId="0" xfId="0" applyFont="1"/>
    <xf numFmtId="0" fontId="36" fillId="0" borderId="0" xfId="0" applyFont="1"/>
    <xf numFmtId="0" fontId="6" fillId="0" borderId="5" xfId="0" applyFont="1" applyBorder="1"/>
    <xf numFmtId="1" fontId="0" fillId="3" borderId="1" xfId="0" applyNumberFormat="1" applyFill="1" applyBorder="1"/>
    <xf numFmtId="0" fontId="4" fillId="0" borderId="0" xfId="0" applyFont="1" applyAlignment="1">
      <alignment wrapText="1"/>
    </xf>
    <xf numFmtId="0" fontId="6" fillId="0" borderId="1" xfId="0" applyFont="1" applyBorder="1"/>
    <xf numFmtId="1" fontId="1" fillId="0" borderId="0" xfId="0" applyNumberFormat="1" applyFont="1"/>
    <xf numFmtId="1" fontId="0" fillId="0" borderId="0" xfId="0" applyNumberFormat="1" applyAlignment="1">
      <alignment vertical="center" wrapText="1"/>
    </xf>
    <xf numFmtId="1" fontId="3" fillId="0" borderId="0" xfId="0" applyNumberFormat="1" applyFont="1" applyAlignment="1">
      <alignment vertical="center" wrapText="1"/>
    </xf>
    <xf numFmtId="1" fontId="3" fillId="3" borderId="0" xfId="0" applyNumberFormat="1" applyFont="1" applyFill="1" applyAlignment="1">
      <alignment vertical="center" wrapText="1"/>
    </xf>
    <xf numFmtId="1" fontId="0" fillId="0" borderId="16" xfId="0" applyNumberFormat="1" applyBorder="1" applyAlignment="1">
      <alignment vertical="center" wrapText="1"/>
    </xf>
    <xf numFmtId="1" fontId="0" fillId="0" borderId="9" xfId="0" applyNumberFormat="1" applyBorder="1" applyAlignment="1">
      <alignment vertical="center" wrapText="1"/>
    </xf>
    <xf numFmtId="1" fontId="0" fillId="0" borderId="23" xfId="0" applyNumberFormat="1" applyBorder="1"/>
    <xf numFmtId="1" fontId="0" fillId="0" borderId="24" xfId="0" applyNumberFormat="1" applyBorder="1"/>
    <xf numFmtId="1" fontId="18" fillId="0" borderId="30" xfId="0" applyNumberFormat="1" applyFont="1" applyBorder="1"/>
    <xf numFmtId="1" fontId="18" fillId="0" borderId="32" xfId="0" applyNumberFormat="1" applyFont="1" applyBorder="1"/>
    <xf numFmtId="1" fontId="18" fillId="0" borderId="23" xfId="0" applyNumberFormat="1" applyFont="1" applyBorder="1"/>
    <xf numFmtId="1" fontId="0" fillId="0" borderId="1" xfId="0" applyNumberFormat="1" applyBorder="1" applyAlignment="1">
      <alignment vertical="center" wrapText="1"/>
    </xf>
    <xf numFmtId="3" fontId="0" fillId="0" borderId="4" xfId="0" applyNumberFormat="1" applyBorder="1" applyAlignment="1">
      <alignment vertical="center" wrapText="1"/>
    </xf>
    <xf numFmtId="2" fontId="3" fillId="2" borderId="0" xfId="0" applyNumberFormat="1" applyFont="1" applyFill="1" applyAlignment="1">
      <alignment vertical="center" wrapText="1"/>
    </xf>
    <xf numFmtId="14" fontId="0" fillId="0" borderId="0" xfId="0" applyNumberFormat="1"/>
    <xf numFmtId="1" fontId="7" fillId="0" borderId="0" xfId="0" quotePrefix="1" applyNumberFormat="1" applyFont="1"/>
    <xf numFmtId="1" fontId="6" fillId="2" borderId="0" xfId="0" applyNumberFormat="1" applyFont="1" applyFill="1"/>
    <xf numFmtId="1" fontId="7" fillId="0" borderId="0" xfId="0" applyNumberFormat="1" applyFont="1"/>
    <xf numFmtId="1" fontId="0" fillId="2" borderId="4" xfId="0" applyNumberFormat="1" applyFill="1" applyBorder="1"/>
    <xf numFmtId="1" fontId="28" fillId="0" borderId="0" xfId="0" applyNumberFormat="1" applyFont="1"/>
    <xf numFmtId="3" fontId="0" fillId="2" borderId="0" xfId="0" applyNumberFormat="1" applyFill="1" applyAlignment="1">
      <alignment vertical="center" wrapText="1"/>
    </xf>
    <xf numFmtId="1" fontId="0" fillId="0" borderId="6" xfId="0" applyNumberFormat="1" applyBorder="1"/>
    <xf numFmtId="1" fontId="23" fillId="0" borderId="0" xfId="0" applyNumberFormat="1" applyFont="1"/>
    <xf numFmtId="1" fontId="0" fillId="0" borderId="0" xfId="0" quotePrefix="1" applyNumberFormat="1"/>
    <xf numFmtId="0" fontId="39" fillId="0" borderId="0" xfId="0" applyFont="1"/>
    <xf numFmtId="0" fontId="40" fillId="0" borderId="0" xfId="0" applyFont="1"/>
    <xf numFmtId="0" fontId="23" fillId="0" borderId="12" xfId="0" applyFont="1" applyBorder="1"/>
    <xf numFmtId="0" fontId="23" fillId="0" borderId="16" xfId="0" applyFont="1" applyBorder="1"/>
    <xf numFmtId="0" fontId="23" fillId="0" borderId="13" xfId="0" applyFont="1" applyBorder="1"/>
    <xf numFmtId="0" fontId="31" fillId="0" borderId="8" xfId="0" applyFont="1" applyBorder="1"/>
    <xf numFmtId="0" fontId="23" fillId="0" borderId="9" xfId="0" applyFont="1" applyBorder="1"/>
    <xf numFmtId="0" fontId="23" fillId="0" borderId="14" xfId="0" applyFont="1" applyBorder="1"/>
    <xf numFmtId="0" fontId="5" fillId="0" borderId="0" xfId="0" applyFont="1" applyAlignment="1">
      <alignment wrapText="1"/>
    </xf>
    <xf numFmtId="0" fontId="5" fillId="0" borderId="11" xfId="0" applyFont="1" applyBorder="1" applyAlignment="1">
      <alignment vertical="center" wrapText="1"/>
    </xf>
    <xf numFmtId="9" fontId="1" fillId="3" borderId="1" xfId="0" applyNumberFormat="1" applyFont="1" applyFill="1" applyBorder="1" applyAlignment="1">
      <alignment vertical="center" wrapText="1"/>
    </xf>
    <xf numFmtId="1" fontId="0" fillId="0" borderId="37" xfId="0" applyNumberFormat="1" applyBorder="1" applyAlignment="1">
      <alignment vertical="center" wrapText="1"/>
    </xf>
    <xf numFmtId="3" fontId="0" fillId="0" borderId="38" xfId="0" applyNumberFormat="1" applyBorder="1" applyAlignment="1">
      <alignment vertical="center" wrapText="1"/>
    </xf>
    <xf numFmtId="3" fontId="0" fillId="0" borderId="39" xfId="0" applyNumberFormat="1" applyBorder="1" applyAlignment="1">
      <alignment vertical="center" wrapText="1"/>
    </xf>
    <xf numFmtId="3" fontId="0" fillId="0" borderId="40" xfId="0" applyNumberFormat="1" applyBorder="1" applyAlignment="1">
      <alignment vertical="center" wrapText="1"/>
    </xf>
    <xf numFmtId="10" fontId="0" fillId="0" borderId="41" xfId="0" applyNumberFormat="1" applyBorder="1" applyAlignment="1">
      <alignment vertical="center" wrapText="1"/>
    </xf>
    <xf numFmtId="1" fontId="0" fillId="0" borderId="41" xfId="0" applyNumberFormat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3" fontId="0" fillId="2" borderId="3" xfId="0" applyNumberFormat="1" applyFill="1" applyBorder="1" applyAlignment="1">
      <alignment vertical="center" wrapText="1"/>
    </xf>
    <xf numFmtId="0" fontId="0" fillId="2" borderId="43" xfId="0" applyFill="1" applyBorder="1" applyAlignment="1">
      <alignment vertical="center" wrapText="1"/>
    </xf>
    <xf numFmtId="1" fontId="0" fillId="0" borderId="44" xfId="0" applyNumberFormat="1" applyBorder="1" applyAlignment="1">
      <alignment vertical="center" wrapText="1"/>
    </xf>
    <xf numFmtId="3" fontId="0" fillId="0" borderId="45" xfId="0" applyNumberFormat="1" applyBorder="1" applyAlignment="1">
      <alignment vertical="center" wrapText="1"/>
    </xf>
    <xf numFmtId="3" fontId="0" fillId="0" borderId="46" xfId="0" applyNumberFormat="1" applyBorder="1" applyAlignment="1">
      <alignment vertical="center" wrapText="1"/>
    </xf>
    <xf numFmtId="3" fontId="0" fillId="0" borderId="47" xfId="0" applyNumberForma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1" fontId="1" fillId="2" borderId="0" xfId="0" applyNumberFormat="1" applyFont="1" applyFill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2" borderId="42" xfId="0" applyFill="1" applyBorder="1" applyAlignment="1">
      <alignment vertical="center" wrapText="1"/>
    </xf>
    <xf numFmtId="14" fontId="0" fillId="2" borderId="0" xfId="0" quotePrefix="1" applyNumberFormat="1" applyFill="1" applyAlignment="1">
      <alignment vertical="center" wrapText="1"/>
    </xf>
    <xf numFmtId="10" fontId="25" fillId="2" borderId="0" xfId="0" applyNumberFormat="1" applyFont="1" applyFill="1"/>
    <xf numFmtId="0" fontId="0" fillId="0" borderId="0" xfId="0" applyAlignment="1">
      <alignment wrapText="1"/>
    </xf>
    <xf numFmtId="0" fontId="11" fillId="0" borderId="5" xfId="0" applyFont="1" applyBorder="1"/>
    <xf numFmtId="0" fontId="7" fillId="0" borderId="12" xfId="0" applyFont="1" applyBorder="1"/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0" borderId="7" xfId="0" applyBorder="1"/>
    <xf numFmtId="0" fontId="0" fillId="2" borderId="15" xfId="0" applyFill="1" applyBorder="1"/>
    <xf numFmtId="0" fontId="0" fillId="0" borderId="2" xfId="0" applyBorder="1" applyAlignment="1">
      <alignment horizontal="center" vertical="center"/>
    </xf>
    <xf numFmtId="0" fontId="11" fillId="3" borderId="9" xfId="0" applyFont="1" applyFill="1" applyBorder="1"/>
    <xf numFmtId="0" fontId="0" fillId="3" borderId="9" xfId="0" applyFill="1" applyBorder="1"/>
    <xf numFmtId="0" fontId="5" fillId="3" borderId="9" xfId="0" applyFont="1" applyFill="1" applyBorder="1"/>
    <xf numFmtId="0" fontId="7" fillId="3" borderId="3" xfId="0" applyFont="1" applyFill="1" applyBorder="1"/>
    <xf numFmtId="0" fontId="0" fillId="0" borderId="16" xfId="0" applyBorder="1"/>
    <xf numFmtId="1" fontId="0" fillId="3" borderId="5" xfId="0" applyNumberFormat="1" applyFill="1" applyBorder="1"/>
    <xf numFmtId="1" fontId="0" fillId="3" borderId="2" xfId="0" applyNumberFormat="1" applyFill="1" applyBorder="1"/>
    <xf numFmtId="0" fontId="0" fillId="2" borderId="12" xfId="0" applyFill="1" applyBorder="1"/>
    <xf numFmtId="0" fontId="0" fillId="2" borderId="11" xfId="0" applyFill="1" applyBorder="1"/>
    <xf numFmtId="0" fontId="1" fillId="2" borderId="4" xfId="0" quotePrefix="1" applyFont="1" applyFill="1" applyBorder="1"/>
    <xf numFmtId="0" fontId="1" fillId="2" borderId="5" xfId="0" quotePrefix="1" applyFont="1" applyFill="1" applyBorder="1"/>
    <xf numFmtId="0" fontId="1" fillId="2" borderId="5" xfId="0" applyFont="1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3" borderId="0" xfId="0" applyFont="1" applyFill="1"/>
    <xf numFmtId="9" fontId="18" fillId="0" borderId="0" xfId="0" applyNumberFormat="1" applyFont="1"/>
    <xf numFmtId="12" fontId="18" fillId="0" borderId="0" xfId="0" applyNumberFormat="1" applyFont="1"/>
    <xf numFmtId="0" fontId="3" fillId="0" borderId="7" xfId="0" applyFont="1" applyBorder="1"/>
    <xf numFmtId="0" fontId="19" fillId="0" borderId="36" xfId="0" applyFont="1" applyBorder="1"/>
    <xf numFmtId="0" fontId="2" fillId="0" borderId="15" xfId="0" applyFont="1" applyBorder="1"/>
    <xf numFmtId="0" fontId="3" fillId="0" borderId="15" xfId="0" applyFont="1" applyBorder="1"/>
    <xf numFmtId="0" fontId="2" fillId="0" borderId="3" xfId="0" applyFont="1" applyBorder="1"/>
    <xf numFmtId="0" fontId="3" fillId="0" borderId="3" xfId="0" applyFont="1" applyBorder="1"/>
    <xf numFmtId="0" fontId="3" fillId="3" borderId="3" xfId="0" applyFont="1" applyFill="1" applyBorder="1"/>
    <xf numFmtId="1" fontId="6" fillId="0" borderId="5" xfId="0" applyNumberFormat="1" applyFont="1" applyBorder="1"/>
    <xf numFmtId="0" fontId="23" fillId="0" borderId="0" xfId="0" applyFont="1" applyAlignment="1">
      <alignment wrapText="1"/>
    </xf>
    <xf numFmtId="0" fontId="18" fillId="3" borderId="0" xfId="0" applyFont="1" applyFill="1" applyAlignment="1">
      <alignment wrapText="1"/>
    </xf>
    <xf numFmtId="0" fontId="5" fillId="2" borderId="10" xfId="0" applyFont="1" applyFill="1" applyBorder="1"/>
    <xf numFmtId="0" fontId="5" fillId="2" borderId="0" xfId="0" applyFont="1" applyFill="1"/>
    <xf numFmtId="1" fontId="19" fillId="3" borderId="0" xfId="0" applyNumberFormat="1" applyFont="1" applyFill="1"/>
    <xf numFmtId="0" fontId="5" fillId="2" borderId="0" xfId="0" applyFont="1" applyFill="1" applyAlignment="1">
      <alignment wrapText="1"/>
    </xf>
    <xf numFmtId="0" fontId="5" fillId="0" borderId="5" xfId="0" applyFont="1" applyBorder="1"/>
    <xf numFmtId="0" fontId="6" fillId="0" borderId="3" xfId="0" applyFont="1" applyBorder="1"/>
    <xf numFmtId="1" fontId="5" fillId="0" borderId="0" xfId="0" applyNumberFormat="1" applyFont="1" applyAlignment="1">
      <alignment horizontal="right"/>
    </xf>
    <xf numFmtId="1" fontId="5" fillId="3" borderId="0" xfId="0" applyNumberFormat="1" applyFont="1" applyFill="1"/>
    <xf numFmtId="1" fontId="19" fillId="0" borderId="0" xfId="0" applyNumberFormat="1" applyFont="1"/>
    <xf numFmtId="1" fontId="0" fillId="3" borderId="3" xfId="0" applyNumberFormat="1" applyFill="1" applyBorder="1"/>
    <xf numFmtId="1" fontId="5" fillId="3" borderId="1" xfId="0" applyNumberFormat="1" applyFont="1" applyFill="1" applyBorder="1"/>
    <xf numFmtId="1" fontId="3" fillId="0" borderId="1" xfId="0" applyNumberFormat="1" applyFont="1" applyBorder="1"/>
    <xf numFmtId="1" fontId="4" fillId="2" borderId="0" xfId="0" applyNumberFormat="1" applyFont="1" applyFill="1"/>
    <xf numFmtId="1" fontId="19" fillId="2" borderId="0" xfId="0" applyNumberFormat="1" applyFont="1" applyFill="1"/>
    <xf numFmtId="0" fontId="3" fillId="0" borderId="0" xfId="0" applyFont="1" applyAlignment="1">
      <alignment horizontal="center" vertical="center"/>
    </xf>
    <xf numFmtId="1" fontId="3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1" fillId="0" borderId="8" xfId="0" applyFont="1" applyBorder="1"/>
    <xf numFmtId="3" fontId="0" fillId="0" borderId="0" xfId="0" applyNumberFormat="1" applyAlignment="1">
      <alignment vertical="center" wrapText="1"/>
    </xf>
    <xf numFmtId="0" fontId="6" fillId="3" borderId="0" xfId="0" applyFont="1" applyFill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5" fillId="3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6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left" indent="6"/>
    </xf>
    <xf numFmtId="1" fontId="1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50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1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wrapText="1" indent="2"/>
    </xf>
    <xf numFmtId="0" fontId="0" fillId="0" borderId="6" xfId="0" applyBorder="1" applyAlignment="1">
      <alignment horizontal="center" vertical="top"/>
    </xf>
    <xf numFmtId="0" fontId="0" fillId="2" borderId="51" xfId="0" applyFill="1" applyBorder="1"/>
    <xf numFmtId="0" fontId="0" fillId="2" borderId="13" xfId="0" applyFill="1" applyBorder="1"/>
    <xf numFmtId="0" fontId="1" fillId="0" borderId="52" xfId="0" applyFont="1" applyBorder="1"/>
    <xf numFmtId="0" fontId="0" fillId="0" borderId="53" xfId="0" applyBorder="1"/>
    <xf numFmtId="0" fontId="1" fillId="0" borderId="54" xfId="0" applyFont="1" applyBorder="1"/>
    <xf numFmtId="0" fontId="1" fillId="0" borderId="50" xfId="0" applyFont="1" applyBorder="1"/>
    <xf numFmtId="0" fontId="1" fillId="0" borderId="55" xfId="0" applyFont="1" applyBorder="1"/>
    <xf numFmtId="0" fontId="0" fillId="0" borderId="55" xfId="0" applyBorder="1"/>
    <xf numFmtId="1" fontId="0" fillId="2" borderId="51" xfId="0" applyNumberFormat="1" applyFill="1" applyBorder="1"/>
    <xf numFmtId="0" fontId="0" fillId="0" borderId="51" xfId="0" applyBorder="1"/>
    <xf numFmtId="0" fontId="0" fillId="0" borderId="56" xfId="0" applyBorder="1"/>
    <xf numFmtId="0" fontId="0" fillId="0" borderId="57" xfId="0" applyBorder="1"/>
    <xf numFmtId="2" fontId="7" fillId="3" borderId="3" xfId="0" applyNumberFormat="1" applyFont="1" applyFill="1" applyBorder="1"/>
    <xf numFmtId="0" fontId="14" fillId="0" borderId="3" xfId="0" applyFont="1" applyBorder="1"/>
    <xf numFmtId="0" fontId="14" fillId="0" borderId="11" xfId="0" applyFont="1" applyBorder="1"/>
    <xf numFmtId="0" fontId="13" fillId="0" borderId="5" xfId="0" applyFont="1" applyBorder="1" applyAlignment="1">
      <alignment horizontal="center" vertical="top"/>
    </xf>
    <xf numFmtId="0" fontId="7" fillId="0" borderId="5" xfId="0" quotePrefix="1" applyFont="1" applyBorder="1"/>
    <xf numFmtId="0" fontId="11" fillId="3" borderId="0" xfId="0" applyFont="1" applyFill="1"/>
    <xf numFmtId="0" fontId="0" fillId="0" borderId="52" xfId="0" applyBorder="1"/>
    <xf numFmtId="0" fontId="3" fillId="0" borderId="13" xfId="0" applyFont="1" applyBorder="1"/>
    <xf numFmtId="0" fontId="3" fillId="0" borderId="2" xfId="0" applyFont="1" applyBorder="1"/>
    <xf numFmtId="0" fontId="3" fillId="0" borderId="52" xfId="0" applyFont="1" applyBorder="1"/>
    <xf numFmtId="0" fontId="2" fillId="0" borderId="59" xfId="0" applyFont="1" applyBorder="1"/>
    <xf numFmtId="0" fontId="3" fillId="0" borderId="59" xfId="0" applyFont="1" applyBorder="1"/>
    <xf numFmtId="0" fontId="0" fillId="0" borderId="59" xfId="0" applyBorder="1"/>
    <xf numFmtId="0" fontId="3" fillId="0" borderId="60" xfId="0" applyFont="1" applyBorder="1"/>
    <xf numFmtId="0" fontId="3" fillId="0" borderId="12" xfId="0" applyFont="1" applyBorder="1"/>
    <xf numFmtId="0" fontId="0" fillId="0" borderId="61" xfId="0" applyBorder="1"/>
    <xf numFmtId="0" fontId="3" fillId="0" borderId="62" xfId="0" applyFont="1" applyBorder="1"/>
    <xf numFmtId="0" fontId="3" fillId="2" borderId="61" xfId="0" applyFont="1" applyFill="1" applyBorder="1"/>
    <xf numFmtId="0" fontId="3" fillId="0" borderId="63" xfId="0" quotePrefix="1" applyFont="1" applyBorder="1"/>
    <xf numFmtId="0" fontId="3" fillId="2" borderId="53" xfId="0" applyFont="1" applyFill="1" applyBorder="1"/>
    <xf numFmtId="0" fontId="3" fillId="2" borderId="64" xfId="0" applyFont="1" applyFill="1" applyBorder="1"/>
    <xf numFmtId="0" fontId="3" fillId="2" borderId="56" xfId="0" applyFont="1" applyFill="1" applyBorder="1"/>
    <xf numFmtId="1" fontId="19" fillId="0" borderId="67" xfId="0" applyNumberFormat="1" applyFont="1" applyBorder="1"/>
    <xf numFmtId="0" fontId="0" fillId="0" borderId="68" xfId="0" applyBorder="1"/>
    <xf numFmtId="0" fontId="3" fillId="3" borderId="15" xfId="0" applyFont="1" applyFill="1" applyBorder="1"/>
    <xf numFmtId="0" fontId="2" fillId="0" borderId="4" xfId="0" applyFont="1" applyBorder="1"/>
    <xf numFmtId="0" fontId="2" fillId="0" borderId="14" xfId="0" applyFont="1" applyBorder="1"/>
    <xf numFmtId="0" fontId="19" fillId="0" borderId="69" xfId="0" applyFont="1" applyBorder="1"/>
    <xf numFmtId="0" fontId="19" fillId="0" borderId="70" xfId="0" applyFont="1" applyBorder="1"/>
    <xf numFmtId="0" fontId="3" fillId="0" borderId="71" xfId="0" applyFont="1" applyBorder="1"/>
    <xf numFmtId="0" fontId="0" fillId="0" borderId="71" xfId="0" applyBorder="1"/>
    <xf numFmtId="0" fontId="3" fillId="3" borderId="51" xfId="0" applyFont="1" applyFill="1" applyBorder="1"/>
    <xf numFmtId="0" fontId="3" fillId="0" borderId="68" xfId="0" applyFont="1" applyBorder="1"/>
    <xf numFmtId="0" fontId="2" fillId="0" borderId="2" xfId="0" applyFont="1" applyBorder="1" applyAlignment="1">
      <alignment horizontal="center"/>
    </xf>
    <xf numFmtId="0" fontId="41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left" indent="3"/>
    </xf>
    <xf numFmtId="0" fontId="2" fillId="0" borderId="2" xfId="0" applyFont="1" applyBorder="1" applyAlignment="1">
      <alignment horizontal="left" indent="2"/>
    </xf>
    <xf numFmtId="0" fontId="2" fillId="0" borderId="12" xfId="0" applyFont="1" applyBorder="1" applyAlignment="1">
      <alignment horizontal="left" indent="2"/>
    </xf>
    <xf numFmtId="0" fontId="2" fillId="3" borderId="52" xfId="0" applyFont="1" applyFill="1" applyBorder="1"/>
    <xf numFmtId="0" fontId="2" fillId="3" borderId="59" xfId="0" applyFont="1" applyFill="1" applyBorder="1"/>
    <xf numFmtId="0" fontId="2" fillId="0" borderId="12" xfId="0" applyFont="1" applyBorder="1" applyAlignment="1">
      <alignment horizontal="center"/>
    </xf>
    <xf numFmtId="0" fontId="44" fillId="0" borderId="53" xfId="0" applyFont="1" applyBorder="1" applyAlignment="1">
      <alignment wrapText="1"/>
    </xf>
    <xf numFmtId="0" fontId="3" fillId="0" borderId="65" xfId="0" applyFont="1" applyBorder="1"/>
    <xf numFmtId="0" fontId="3" fillId="0" borderId="66" xfId="0" applyFont="1" applyBorder="1"/>
    <xf numFmtId="0" fontId="3" fillId="0" borderId="55" xfId="0" quotePrefix="1" applyFont="1" applyBorder="1"/>
    <xf numFmtId="0" fontId="3" fillId="0" borderId="61" xfId="0" quotePrefix="1" applyFont="1" applyBorder="1"/>
    <xf numFmtId="0" fontId="2" fillId="0" borderId="72" xfId="0" applyFont="1" applyBorder="1"/>
    <xf numFmtId="2" fontId="0" fillId="2" borderId="51" xfId="0" applyNumberFormat="1" applyFill="1" applyBorder="1"/>
    <xf numFmtId="0" fontId="0" fillId="0" borderId="0" xfId="0" applyAlignment="1">
      <alignment horizontal="center" vertical="top" wrapText="1"/>
    </xf>
    <xf numFmtId="0" fontId="3" fillId="2" borderId="50" xfId="0" applyFont="1" applyFill="1" applyBorder="1"/>
    <xf numFmtId="12" fontId="3" fillId="0" borderId="15" xfId="0" applyNumberFormat="1" applyFont="1" applyBorder="1"/>
    <xf numFmtId="12" fontId="0" fillId="0" borderId="50" xfId="0" applyNumberFormat="1" applyBorder="1"/>
    <xf numFmtId="0" fontId="45" fillId="0" borderId="52" xfId="0" applyFont="1" applyBorder="1"/>
    <xf numFmtId="0" fontId="3" fillId="2" borderId="3" xfId="0" applyFont="1" applyFill="1" applyBorder="1"/>
    <xf numFmtId="0" fontId="3" fillId="0" borderId="73" xfId="0" applyFont="1" applyBorder="1"/>
    <xf numFmtId="0" fontId="3" fillId="0" borderId="74" xfId="0" applyFont="1" applyBorder="1"/>
    <xf numFmtId="0" fontId="3" fillId="0" borderId="16" xfId="0" applyFont="1" applyBorder="1"/>
    <xf numFmtId="0" fontId="3" fillId="2" borderId="11" xfId="0" applyFont="1" applyFill="1" applyBorder="1"/>
    <xf numFmtId="0" fontId="3" fillId="2" borderId="8" xfId="0" applyFont="1" applyFill="1" applyBorder="1"/>
    <xf numFmtId="0" fontId="0" fillId="0" borderId="34" xfId="0" applyBorder="1" applyAlignment="1">
      <alignment horizontal="center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6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8" fillId="0" borderId="0" xfId="0" applyFont="1" applyAlignment="1">
      <alignment wrapText="1"/>
    </xf>
    <xf numFmtId="0" fontId="6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8" fillId="3" borderId="26" xfId="0" applyFont="1" applyFill="1" applyBorder="1" applyAlignment="1">
      <alignment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3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0" xfId="0" applyBorder="1" applyAlignment="1">
      <alignment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18" fillId="0" borderId="28" xfId="0" applyFont="1" applyBorder="1" applyAlignment="1">
      <alignment wrapText="1"/>
    </xf>
    <xf numFmtId="0" fontId="18" fillId="0" borderId="29" xfId="0" applyFont="1" applyBorder="1" applyAlignment="1">
      <alignment wrapText="1"/>
    </xf>
    <xf numFmtId="0" fontId="0" fillId="0" borderId="35" xfId="0" applyBorder="1" applyAlignment="1"/>
    <xf numFmtId="0" fontId="0" fillId="0" borderId="36" xfId="0" applyBorder="1" applyAlignment="1"/>
    <xf numFmtId="0" fontId="30" fillId="0" borderId="0" xfId="0" applyFont="1" applyAlignment="1"/>
    <xf numFmtId="0" fontId="0" fillId="0" borderId="0" xfId="0" applyAlignment="1"/>
    <xf numFmtId="0" fontId="24" fillId="0" borderId="34" xfId="0" applyFont="1" applyBorder="1" applyAlignment="1"/>
    <xf numFmtId="0" fontId="22" fillId="0" borderId="35" xfId="0" applyFont="1" applyBorder="1" applyAlignment="1"/>
    <xf numFmtId="0" fontId="22" fillId="0" borderId="36" xfId="0" applyFont="1" applyBorder="1" applyAlignment="1"/>
    <xf numFmtId="0" fontId="1" fillId="0" borderId="9" xfId="0" applyFont="1" applyBorder="1" applyAlignment="1"/>
    <xf numFmtId="0" fontId="0" fillId="0" borderId="52" xfId="0" applyBorder="1" applyAlignment="1"/>
    <xf numFmtId="0" fontId="1" fillId="0" borderId="8" xfId="0" applyFont="1" applyBorder="1" applyAlignment="1"/>
    <xf numFmtId="0" fontId="1" fillId="0" borderId="14" xfId="0" applyFont="1" applyBorder="1" applyAlignment="1"/>
    <xf numFmtId="0" fontId="1" fillId="0" borderId="0" xfId="0" applyFont="1" applyAlignment="1"/>
    <xf numFmtId="0" fontId="3" fillId="0" borderId="0" xfId="0" applyFont="1" applyAlignment="1"/>
    <xf numFmtId="0" fontId="5" fillId="0" borderId="0" xfId="0" applyFont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 b="1"/>
              <a:t>Turnover Forecast</a:t>
            </a:r>
          </a:p>
          <a:p>
            <a:pPr>
              <a:defRPr b="1"/>
            </a:pPr>
            <a:endParaRPr lang="nl-BE" b="1"/>
          </a:p>
        </c:rich>
      </c:tx>
      <c:layout>
        <c:manualLayout>
          <c:xMode val="edge"/>
          <c:yMode val="edge"/>
          <c:x val="0.3529512248468941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Financial Plan IN EUROS'!$A$5</c:f>
              <c:strCache>
                <c:ptCount val="1"/>
                <c:pt idx="0">
                  <c:v>Budgeted turnover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'Summary Financial Plan IN EUROS'!$B$3:$D$3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'Summary Financial Plan IN EUROS'!$B$5:$D$5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B-4D89-84FB-EEADAA86AD91}"/>
            </c:ext>
          </c:extLst>
        </c:ser>
        <c:ser>
          <c:idx val="1"/>
          <c:order val="1"/>
          <c:tx>
            <c:strRef>
              <c:f>'Summary Financial Plan IN EUROS'!$A$6</c:f>
              <c:strCache>
                <c:ptCount val="1"/>
                <c:pt idx="0">
                  <c:v>Breakeven turnover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'Summary Financial Plan IN EUROS'!$B$3:$D$3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'Summary Financial Plan IN EUROS'!$B$6:$D$6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B-4D89-84FB-EEADAA86A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12619056"/>
        <c:axId val="-112620688"/>
      </c:barChart>
      <c:catAx>
        <c:axId val="-11261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2620688"/>
        <c:crosses val="autoZero"/>
        <c:auto val="1"/>
        <c:lblAlgn val="ctr"/>
        <c:lblOffset val="100"/>
        <c:noMultiLvlLbl val="0"/>
      </c:catAx>
      <c:valAx>
        <c:axId val="-11262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261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928258967629044E-2"/>
          <c:y val="0.19486111111111112"/>
          <c:w val="0.8966272965879265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Financial Plan IN EUROS'!$A$29</c:f>
              <c:strCache>
                <c:ptCount val="1"/>
                <c:pt idx="0">
                  <c:v>Number employed people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'Summary Financial Plan IN EUROS'!$B$27:$E$27</c:f>
              <c:strCache>
                <c:ptCount val="4"/>
                <c:pt idx="0">
                  <c:v>Begin Year 1</c:v>
                </c:pt>
                <c:pt idx="1">
                  <c:v>   End year 1</c:v>
                </c:pt>
                <c:pt idx="2">
                  <c:v>           Year 2</c:v>
                </c:pt>
                <c:pt idx="3">
                  <c:v>         Year 3</c:v>
                </c:pt>
              </c:strCache>
            </c:strRef>
          </c:cat>
          <c:val>
            <c:numRef>
              <c:f>'Summary Financial Plan IN EUROS'!$B$29:$E$29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2-465D-AF49-C52B561B8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12621232"/>
        <c:axId val="-112617968"/>
      </c:barChart>
      <c:catAx>
        <c:axId val="-11262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2617968"/>
        <c:crosses val="autoZero"/>
        <c:auto val="1"/>
        <c:lblAlgn val="ctr"/>
        <c:lblOffset val="100"/>
        <c:noMultiLvlLbl val="0"/>
      </c:catAx>
      <c:valAx>
        <c:axId val="-11261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26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Financial Keygraphics in €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Financial Plan IN EUROS'!$I$5</c:f>
              <c:strCache>
                <c:ptCount val="1"/>
                <c:pt idx="0">
                  <c:v>Gross margin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'Summary Financial Plan IN EUROS'!$J$3:$L$3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'Summary Financial Plan IN EUROS'!$J$5:$L$5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B-4CCF-B6BB-BB83A97DA549}"/>
            </c:ext>
          </c:extLst>
        </c:ser>
        <c:ser>
          <c:idx val="1"/>
          <c:order val="1"/>
          <c:tx>
            <c:strRef>
              <c:f>'Summary Financial Plan IN EUROS'!$I$6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'Summary Financial Plan IN EUROS'!$J$3:$L$3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'Summary Financial Plan IN EUROS'!$J$6:$L$6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B-4CCF-B6BB-BB83A97DA549}"/>
            </c:ext>
          </c:extLst>
        </c:ser>
        <c:ser>
          <c:idx val="2"/>
          <c:order val="2"/>
          <c:tx>
            <c:strRef>
              <c:f>'Summary Financial Plan IN EUROS'!$I$7</c:f>
              <c:strCache>
                <c:ptCount val="1"/>
                <c:pt idx="0">
                  <c:v>EBIT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'Summary Financial Plan IN EUROS'!$J$3:$L$3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'Summary Financial Plan IN EUROS'!$J$7:$L$7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B-4CCF-B6BB-BB83A97DA549}"/>
            </c:ext>
          </c:extLst>
        </c:ser>
        <c:ser>
          <c:idx val="3"/>
          <c:order val="3"/>
          <c:tx>
            <c:strRef>
              <c:f>'Summary Financial Plan IN EUROS'!$I$8</c:f>
              <c:strCache>
                <c:ptCount val="1"/>
                <c:pt idx="0">
                  <c:v>Net Profit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'Summary Financial Plan IN EUROS'!$J$3:$L$3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'Summary Financial Plan IN EUROS'!$J$8:$L$8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B-4CCF-B6BB-BB83A97DA549}"/>
            </c:ext>
          </c:extLst>
        </c:ser>
        <c:ser>
          <c:idx val="4"/>
          <c:order val="4"/>
          <c:tx>
            <c:strRef>
              <c:f>'Summary Financial Plan IN EUROS'!$I$9</c:f>
              <c:strCache>
                <c:ptCount val="1"/>
                <c:pt idx="0">
                  <c:v>Cash endposition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'Summary Financial Plan IN EUROS'!$J$3:$L$3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'Summary Financial Plan IN EUROS'!$J$9:$L$9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B-4CCF-B6BB-BB83A97DA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12616880"/>
        <c:axId val="-112615248"/>
      </c:barChart>
      <c:catAx>
        <c:axId val="-11261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2615248"/>
        <c:crosses val="autoZero"/>
        <c:auto val="1"/>
        <c:lblAlgn val="ctr"/>
        <c:lblOffset val="100"/>
        <c:noMultiLvlLbl val="0"/>
      </c:catAx>
      <c:valAx>
        <c:axId val="-112615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261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66675</xdr:rowOff>
    </xdr:from>
    <xdr:to>
      <xdr:col>5</xdr:col>
      <xdr:colOff>552450</xdr:colOff>
      <xdr:row>2</xdr:row>
      <xdr:rowOff>146318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57175"/>
          <a:ext cx="2924175" cy="6892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9</xdr:row>
      <xdr:rowOff>171450</xdr:rowOff>
    </xdr:from>
    <xdr:to>
      <xdr:col>4</xdr:col>
      <xdr:colOff>476250</xdr:colOff>
      <xdr:row>24</xdr:row>
      <xdr:rowOff>90487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542925</xdr:colOff>
      <xdr:row>30</xdr:row>
      <xdr:rowOff>4761</xdr:rowOff>
    </xdr:from>
    <xdr:to>
      <xdr:col>4</xdr:col>
      <xdr:colOff>447675</xdr:colOff>
      <xdr:row>44</xdr:row>
      <xdr:rowOff>180974</xdr:rowOff>
    </xdr:to>
    <xdr:graphicFrame macro="">
      <xdr:nvGraphicFramePr>
        <xdr:cNvPr id="8" name="Grafie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13</xdr:row>
      <xdr:rowOff>147637</xdr:rowOff>
    </xdr:from>
    <xdr:to>
      <xdr:col>13</xdr:col>
      <xdr:colOff>0</xdr:colOff>
      <xdr:row>32</xdr:row>
      <xdr:rowOff>171450</xdr:rowOff>
    </xdr:to>
    <xdr:graphicFrame macro="">
      <xdr:nvGraphicFramePr>
        <xdr:cNvPr id="12" name="Grafie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898989</xdr:colOff>
      <xdr:row>0</xdr:row>
      <xdr:rowOff>0</xdr:rowOff>
    </xdr:from>
    <xdr:ext cx="2155159" cy="256854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E74D102-E8FD-C7D4-0EDB-EE9CF25A76A9}"/>
            </a:ext>
          </a:extLst>
        </xdr:cNvPr>
        <xdr:cNvSpPr txBox="1"/>
      </xdr:nvSpPr>
      <xdr:spPr>
        <a:xfrm>
          <a:off x="898989" y="0"/>
          <a:ext cx="2155159" cy="2568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l-BE" sz="1100"/>
            <a:t>Fill in here the local currency</a:t>
          </a:r>
        </a:p>
        <a:p>
          <a:endParaRPr lang="nl-BE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eorges Claes" id="{A960679D-C75F-4B80-B716-0B3845F388E0}" userId="S::georges.claes@ondernemersvoorondernemers.be::92da631d-49ce-4fbc-ae9e-7d5bb70f4575" providerId="AD"/>
</personList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" dT="2024-04-18T15:23:52.02" personId="{A960679D-C75F-4B80-B716-0B3845F388E0}" id="{822E293C-408C-4DE9-A14A-1EB499555D81}">
    <text>Fill in the year of purchase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8"/>
  <sheetViews>
    <sheetView topLeftCell="A3" workbookViewId="0">
      <selection activeCell="N24" sqref="N24"/>
    </sheetView>
  </sheetViews>
  <sheetFormatPr defaultRowHeight="15"/>
  <sheetData>
    <row r="2" spans="2:15" ht="48" customHeight="1"/>
    <row r="7" spans="2:15" ht="45.75" customHeight="1">
      <c r="E7" s="18"/>
      <c r="F7" s="18"/>
      <c r="G7" s="18"/>
      <c r="H7" s="18"/>
      <c r="I7" s="18"/>
      <c r="J7" s="18"/>
      <c r="K7" s="18"/>
      <c r="L7" s="18"/>
    </row>
    <row r="8" spans="2:15" ht="24" customHeight="1">
      <c r="G8" s="433" t="s">
        <v>0</v>
      </c>
      <c r="H8" s="433"/>
      <c r="I8" s="433"/>
    </row>
    <row r="9" spans="2:15" ht="24" customHeight="1">
      <c r="G9" s="421"/>
      <c r="H9" s="421" t="s">
        <v>1</v>
      </c>
      <c r="I9" s="421"/>
    </row>
    <row r="10" spans="2:15" ht="31.5" customHeight="1">
      <c r="B10" s="154" t="s">
        <v>2</v>
      </c>
      <c r="C10" s="154" t="s">
        <v>3</v>
      </c>
      <c r="D10" s="154" t="s">
        <v>4</v>
      </c>
      <c r="E10" s="154" t="s">
        <v>5</v>
      </c>
      <c r="F10" s="154" t="s">
        <v>4</v>
      </c>
      <c r="G10" s="154" t="s">
        <v>6</v>
      </c>
      <c r="H10" s="154" t="s">
        <v>3</v>
      </c>
      <c r="I10" s="154" t="s">
        <v>5</v>
      </c>
      <c r="J10" s="154" t="s">
        <v>7</v>
      </c>
      <c r="K10" s="154"/>
      <c r="L10" s="154" t="s">
        <v>8</v>
      </c>
      <c r="M10" s="154" t="s">
        <v>7</v>
      </c>
      <c r="N10" s="154" t="s">
        <v>5</v>
      </c>
      <c r="O10" s="154" t="s">
        <v>4</v>
      </c>
    </row>
    <row r="11" spans="2:15" ht="15.75" thickBot="1"/>
    <row r="12" spans="2:15" ht="15.75" thickBot="1">
      <c r="G12" s="432" t="s">
        <v>9</v>
      </c>
      <c r="H12" s="469"/>
      <c r="I12" s="470"/>
    </row>
    <row r="13" spans="2:15" ht="15" customHeight="1">
      <c r="D13" s="471" t="s">
        <v>10</v>
      </c>
      <c r="E13" s="472"/>
      <c r="F13" s="472"/>
      <c r="G13" s="472"/>
      <c r="H13" s="472"/>
      <c r="I13" s="472"/>
      <c r="J13" s="472"/>
      <c r="K13" s="472"/>
      <c r="L13" s="472"/>
    </row>
    <row r="14" spans="2:15">
      <c r="D14" s="472"/>
      <c r="E14" s="472"/>
      <c r="F14" s="472"/>
      <c r="G14" s="472"/>
      <c r="H14" s="472"/>
      <c r="I14" s="472"/>
      <c r="J14" s="472"/>
      <c r="K14" s="472"/>
      <c r="L14" s="472"/>
    </row>
    <row r="18" spans="2:16" ht="24" customHeight="1">
      <c r="C18" t="s">
        <v>11</v>
      </c>
      <c r="D18" s="210" t="s">
        <v>12</v>
      </c>
      <c r="E18" s="210"/>
      <c r="F18" s="210"/>
      <c r="G18" s="210"/>
      <c r="H18" s="210"/>
      <c r="I18" s="210"/>
      <c r="J18" s="210"/>
      <c r="K18" s="210"/>
    </row>
    <row r="19" spans="2:16" ht="23.25" customHeight="1">
      <c r="C19" t="s">
        <v>11</v>
      </c>
      <c r="D19" s="210" t="s">
        <v>13</v>
      </c>
    </row>
    <row r="20" spans="2:16" ht="15.75">
      <c r="C20" s="211" t="s">
        <v>11</v>
      </c>
      <c r="D20" s="206" t="s">
        <v>14</v>
      </c>
      <c r="E20" s="206"/>
      <c r="F20" s="206"/>
      <c r="G20" s="206"/>
      <c r="H20" s="206"/>
      <c r="I20" s="206"/>
      <c r="J20" s="206"/>
      <c r="K20" s="206"/>
      <c r="L20" s="206"/>
    </row>
    <row r="21" spans="2:16" ht="15.75">
      <c r="D21" s="206" t="s">
        <v>15</v>
      </c>
      <c r="E21" s="206"/>
      <c r="F21" s="206"/>
      <c r="G21" s="206"/>
      <c r="H21" s="206"/>
      <c r="I21" s="206"/>
      <c r="J21" s="206"/>
      <c r="K21" s="206"/>
      <c r="L21" s="206"/>
    </row>
    <row r="26" spans="2:16" ht="15.75">
      <c r="B26" s="206" t="s">
        <v>16</v>
      </c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</row>
    <row r="27" spans="2:16" ht="15.75" thickBot="1"/>
    <row r="28" spans="2:16" ht="16.5" thickBot="1">
      <c r="B28" s="473" t="s">
        <v>17</v>
      </c>
      <c r="C28" s="474"/>
      <c r="D28" s="474"/>
      <c r="E28" s="474"/>
      <c r="F28" s="474"/>
      <c r="G28" s="474"/>
      <c r="H28" s="474"/>
      <c r="I28" s="474"/>
      <c r="J28" s="474"/>
      <c r="K28" s="474"/>
      <c r="L28" s="474"/>
      <c r="M28" s="474"/>
      <c r="N28" s="474"/>
      <c r="O28" s="474"/>
      <c r="P28" s="475"/>
    </row>
  </sheetData>
  <mergeCells count="4">
    <mergeCell ref="D13:L14"/>
    <mergeCell ref="B28:P28"/>
    <mergeCell ref="G12:I12"/>
    <mergeCell ref="G8:I8"/>
  </mergeCells>
  <pageMargins left="0.7" right="0.7" top="0.75" bottom="0.75" header="0.3" footer="0.3"/>
  <pageSetup paperSize="9" scale="95" orientation="landscape" horizontalDpi="4294967293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6BEDA-EA0D-49C5-9876-10D0EF19BA7B}">
  <dimension ref="A1:B11"/>
  <sheetViews>
    <sheetView workbookViewId="0">
      <selection activeCell="B10" sqref="B10"/>
    </sheetView>
  </sheetViews>
  <sheetFormatPr defaultRowHeight="15"/>
  <cols>
    <col min="1" max="1" width="20.42578125" customWidth="1"/>
    <col min="2" max="2" width="14.42578125" customWidth="1"/>
  </cols>
  <sheetData>
    <row r="1" spans="1:2">
      <c r="B1" t="s">
        <v>428</v>
      </c>
    </row>
    <row r="2" spans="1:2">
      <c r="A2" t="s">
        <v>429</v>
      </c>
      <c r="B2">
        <f>36+30+72</f>
        <v>138</v>
      </c>
    </row>
    <row r="3" spans="1:2">
      <c r="A3" t="s">
        <v>430</v>
      </c>
      <c r="B3">
        <f>4+20+20+31+80</f>
        <v>155</v>
      </c>
    </row>
    <row r="4" spans="1:2">
      <c r="A4" t="s">
        <v>431</v>
      </c>
      <c r="B4">
        <f>15+35+154+154</f>
        <v>358</v>
      </c>
    </row>
    <row r="5" spans="1:2">
      <c r="A5" t="s">
        <v>432</v>
      </c>
      <c r="B5">
        <f>28+42+105</f>
        <v>175</v>
      </c>
    </row>
    <row r="6" spans="1:2">
      <c r="A6" t="s">
        <v>433</v>
      </c>
      <c r="B6">
        <f>6+23+14+52</f>
        <v>95</v>
      </c>
    </row>
    <row r="7" spans="1:2">
      <c r="A7" t="s">
        <v>434</v>
      </c>
      <c r="B7">
        <f>1+20</f>
        <v>21</v>
      </c>
    </row>
    <row r="8" spans="1:2">
      <c r="A8" t="s">
        <v>435</v>
      </c>
      <c r="B8">
        <f>13+48+8+44+176</f>
        <v>289</v>
      </c>
    </row>
    <row r="9" spans="1:2">
      <c r="A9" t="s">
        <v>436</v>
      </c>
      <c r="B9">
        <f>8+125+16+64</f>
        <v>213</v>
      </c>
    </row>
    <row r="11" spans="1:2">
      <c r="A11" t="s">
        <v>437</v>
      </c>
      <c r="B11">
        <f>SUM(B2:B9)</f>
        <v>1444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8"/>
  <sheetViews>
    <sheetView showGridLines="0" topLeftCell="A19" workbookViewId="0">
      <selection activeCell="F29" sqref="F29"/>
    </sheetView>
  </sheetViews>
  <sheetFormatPr defaultRowHeight="15"/>
  <cols>
    <col min="1" max="1" width="25.28515625" customWidth="1"/>
    <col min="2" max="3" width="15" customWidth="1"/>
    <col min="4" max="4" width="14.7109375" customWidth="1"/>
    <col min="5" max="7" width="14.5703125" customWidth="1"/>
    <col min="9" max="9" width="25.85546875" customWidth="1"/>
    <col min="10" max="10" width="13.85546875" customWidth="1"/>
    <col min="11" max="11" width="15.42578125" customWidth="1"/>
    <col min="12" max="12" width="16" customWidth="1"/>
    <col min="13" max="13" width="14.7109375" customWidth="1"/>
    <col min="14" max="14" width="13.42578125" customWidth="1"/>
  </cols>
  <sheetData>
    <row r="1" spans="1:14">
      <c r="A1" s="1" t="s">
        <v>18</v>
      </c>
    </row>
    <row r="3" spans="1:14" ht="15.75">
      <c r="A3" s="215" t="s">
        <v>19</v>
      </c>
      <c r="B3" s="216" t="s">
        <v>20</v>
      </c>
      <c r="C3" s="216" t="s">
        <v>21</v>
      </c>
      <c r="D3" s="216" t="s">
        <v>22</v>
      </c>
      <c r="E3" s="216" t="s">
        <v>23</v>
      </c>
      <c r="F3" s="216" t="s">
        <v>24</v>
      </c>
      <c r="G3" s="216"/>
      <c r="I3" s="215" t="s">
        <v>25</v>
      </c>
      <c r="J3" s="216" t="s">
        <v>20</v>
      </c>
      <c r="K3" s="216" t="s">
        <v>21</v>
      </c>
      <c r="L3" s="216" t="s">
        <v>22</v>
      </c>
      <c r="M3" s="216" t="s">
        <v>23</v>
      </c>
      <c r="N3" s="216" t="s">
        <v>24</v>
      </c>
    </row>
    <row r="4" spans="1:14" ht="15.75">
      <c r="A4" s="215"/>
      <c r="B4" s="216">
        <f>'P&amp;L and Cashflowstatement'!F3</f>
        <v>2024</v>
      </c>
      <c r="C4" s="216">
        <f>'P&amp;L and Cashflowstatement'!H3</f>
        <v>2025</v>
      </c>
      <c r="D4" s="216">
        <f>'P&amp;L and Cashflowstatement'!J3</f>
        <v>2026</v>
      </c>
      <c r="E4" s="216">
        <f>'P&amp;L and Cashflowstatement'!L3</f>
        <v>2027</v>
      </c>
      <c r="F4" s="216">
        <f>'P&amp;L and Cashflowstatement'!N3</f>
        <v>2028</v>
      </c>
      <c r="G4" s="216"/>
      <c r="I4" s="215"/>
      <c r="J4" s="216">
        <f>B4</f>
        <v>2024</v>
      </c>
      <c r="K4" s="216">
        <f>C4</f>
        <v>2025</v>
      </c>
      <c r="L4" s="216">
        <f>D4</f>
        <v>2026</v>
      </c>
      <c r="M4" s="216">
        <f>E4</f>
        <v>2027</v>
      </c>
      <c r="N4" s="216">
        <f>F4</f>
        <v>2028</v>
      </c>
    </row>
    <row r="5" spans="1:14">
      <c r="A5" s="217" t="s">
        <v>26</v>
      </c>
      <c r="B5" s="72" t="e">
        <f>'P&amp;L and Cashflowstatement'!F8/$C$47</f>
        <v>#DIV/0!</v>
      </c>
      <c r="C5" s="72" t="e">
        <f>'P&amp;L and Cashflowstatement'!H8/$C$47</f>
        <v>#DIV/0!</v>
      </c>
      <c r="D5" s="72" t="e">
        <f>'P&amp;L and Cashflowstatement'!J8/$C$47</f>
        <v>#DIV/0!</v>
      </c>
      <c r="E5" s="72" t="e">
        <f>'P&amp;L and Cashflowstatement'!L8/$C$47</f>
        <v>#DIV/0!</v>
      </c>
      <c r="F5" s="72" t="e">
        <f>'P&amp;L and Cashflowstatement'!N8/$C$47</f>
        <v>#DIV/0!</v>
      </c>
      <c r="G5" s="72"/>
      <c r="I5" t="s">
        <v>27</v>
      </c>
      <c r="J5" s="72" t="e">
        <f>'P&amp;L and Cashflowstatement'!F12/$C$47</f>
        <v>#DIV/0!</v>
      </c>
      <c r="K5" s="72" t="e">
        <f>'P&amp;L and Cashflowstatement'!H12/$C$47</f>
        <v>#DIV/0!</v>
      </c>
      <c r="L5" s="72" t="e">
        <f>'P&amp;L and Cashflowstatement'!J12/$C$47</f>
        <v>#DIV/0!</v>
      </c>
      <c r="M5" s="72" t="e">
        <f>'P&amp;L and Cashflowstatement'!L12/$C$47</f>
        <v>#DIV/0!</v>
      </c>
      <c r="N5" s="72" t="e">
        <f>'P&amp;L and Cashflowstatement'!N12/$C$47</f>
        <v>#DIV/0!</v>
      </c>
    </row>
    <row r="6" spans="1:14">
      <c r="A6" s="217" t="s">
        <v>28</v>
      </c>
      <c r="B6" s="72" t="e">
        <f>'P&amp;L and Cashflowstatement'!F71/$C$47</f>
        <v>#DIV/0!</v>
      </c>
      <c r="C6" s="72" t="e">
        <f>'P&amp;L and Cashflowstatement'!H71/$C$47</f>
        <v>#DIV/0!</v>
      </c>
      <c r="D6" s="72" t="e">
        <f>'P&amp;L and Cashflowstatement'!J71/$C$47</f>
        <v>#DIV/0!</v>
      </c>
      <c r="E6" s="72" t="e">
        <f>'P&amp;L and Cashflowstatement'!L71/$C$47</f>
        <v>#DIV/0!</v>
      </c>
      <c r="F6" s="72" t="e">
        <f>'P&amp;L and Cashflowstatement'!N71/$C$47</f>
        <v>#DIV/0!</v>
      </c>
      <c r="G6" s="72"/>
      <c r="I6" s="219" t="s">
        <v>29</v>
      </c>
      <c r="J6" s="72" t="e">
        <f>'P&amp;L and Cashflowstatement'!F22/$C$47</f>
        <v>#DIV/0!</v>
      </c>
      <c r="K6" s="72" t="e">
        <f>'P&amp;L and Cashflowstatement'!H22/$C$47</f>
        <v>#DIV/0!</v>
      </c>
      <c r="L6" s="72" t="e">
        <f>'P&amp;L and Cashflowstatement'!J22/$C$47</f>
        <v>#DIV/0!</v>
      </c>
      <c r="M6" s="72" t="e">
        <f>'P&amp;L and Cashflowstatement'!L22/$C$47</f>
        <v>#DIV/0!</v>
      </c>
      <c r="N6" s="72" t="e">
        <f>'P&amp;L and Cashflowstatement'!N22/$C$47</f>
        <v>#DIV/0!</v>
      </c>
    </row>
    <row r="7" spans="1:14">
      <c r="I7" s="219" t="s">
        <v>30</v>
      </c>
      <c r="J7" s="72" t="e">
        <f>'P&amp;L and Cashflowstatement'!F25/$C$47</f>
        <v>#DIV/0!</v>
      </c>
      <c r="K7" s="72" t="e">
        <f>'P&amp;L and Cashflowstatement'!H25/$C$47</f>
        <v>#DIV/0!</v>
      </c>
      <c r="L7" s="72" t="e">
        <f>'P&amp;L and Cashflowstatement'!J25/$C$47</f>
        <v>#DIV/0!</v>
      </c>
      <c r="M7" s="72" t="e">
        <f>'P&amp;L and Cashflowstatement'!L25/$C$47</f>
        <v>#DIV/0!</v>
      </c>
      <c r="N7" s="72" t="e">
        <f>'P&amp;L and Cashflowstatement'!N25/$C$47</f>
        <v>#DIV/0!</v>
      </c>
    </row>
    <row r="8" spans="1:14">
      <c r="I8" t="s">
        <v>31</v>
      </c>
      <c r="J8" s="72" t="e">
        <f>'P&amp;L and Cashflowstatement'!F32/$C$47</f>
        <v>#DIV/0!</v>
      </c>
      <c r="K8" s="72" t="e">
        <f>'P&amp;L and Cashflowstatement'!H32/$C$47</f>
        <v>#DIV/0!</v>
      </c>
      <c r="L8" s="72" t="e">
        <f>'P&amp;L and Cashflowstatement'!J32/$C$47</f>
        <v>#DIV/0!</v>
      </c>
      <c r="M8" s="72" t="e">
        <f>'P&amp;L and Cashflowstatement'!L32/$C$47</f>
        <v>#DIV/0!</v>
      </c>
      <c r="N8" s="72" t="e">
        <f>'P&amp;L and Cashflowstatement'!N32/$C$47</f>
        <v>#DIV/0!</v>
      </c>
    </row>
    <row r="9" spans="1:14">
      <c r="A9" s="217" t="s">
        <v>32</v>
      </c>
      <c r="B9" s="218" t="e">
        <f>B6/B5</f>
        <v>#DIV/0!</v>
      </c>
      <c r="C9" s="218" t="e">
        <f>C6/C5</f>
        <v>#DIV/0!</v>
      </c>
      <c r="D9" s="218" t="e">
        <f>D6/D5</f>
        <v>#DIV/0!</v>
      </c>
      <c r="E9" s="218" t="e">
        <f>E6/E5</f>
        <v>#DIV/0!</v>
      </c>
      <c r="F9" s="218" t="e">
        <f>F6/F5</f>
        <v>#DIV/0!</v>
      </c>
      <c r="G9" s="218"/>
      <c r="I9" t="s">
        <v>33</v>
      </c>
      <c r="J9" s="72" t="e">
        <f>'P&amp;L and Cashflowstatement'!F54/$C$47</f>
        <v>#DIV/0!</v>
      </c>
      <c r="K9" s="72" t="e">
        <f>'P&amp;L and Cashflowstatement'!H54/$C$47</f>
        <v>#DIV/0!</v>
      </c>
      <c r="L9" s="72" t="e">
        <f>'P&amp;L and Cashflowstatement'!J54/$C$47</f>
        <v>#DIV/0!</v>
      </c>
      <c r="M9" s="72" t="e">
        <f>'P&amp;L and Cashflowstatement'!L54/$C$47</f>
        <v>#DIV/0!</v>
      </c>
      <c r="N9" s="72" t="e">
        <f>'P&amp;L and Cashflowstatement'!N54/$C$47</f>
        <v>#DIV/0!</v>
      </c>
    </row>
    <row r="27" spans="1:7" ht="15.75">
      <c r="A27" s="215" t="s">
        <v>34</v>
      </c>
      <c r="B27" s="220" t="s">
        <v>35</v>
      </c>
      <c r="C27" s="220" t="s">
        <v>36</v>
      </c>
      <c r="D27" s="220" t="s">
        <v>37</v>
      </c>
      <c r="E27" s="220" t="s">
        <v>38</v>
      </c>
      <c r="F27" s="220" t="s">
        <v>39</v>
      </c>
      <c r="G27" s="220" t="s">
        <v>40</v>
      </c>
    </row>
    <row r="28" spans="1:7" ht="15.75">
      <c r="A28" s="215"/>
      <c r="B28" s="352">
        <f>B4</f>
        <v>2024</v>
      </c>
      <c r="C28" s="352">
        <f>B4</f>
        <v>2024</v>
      </c>
      <c r="D28" s="220">
        <f>C4</f>
        <v>2025</v>
      </c>
      <c r="E28" s="220">
        <f>D4</f>
        <v>2026</v>
      </c>
      <c r="F28" s="220">
        <f>E4</f>
        <v>2027</v>
      </c>
      <c r="G28" s="220">
        <f>F4</f>
        <v>2028</v>
      </c>
    </row>
    <row r="29" spans="1:7">
      <c r="A29" s="217" t="s">
        <v>41</v>
      </c>
      <c r="B29">
        <f>'Detail expenses '!D44</f>
        <v>0</v>
      </c>
      <c r="C29">
        <f>'Detail expenses '!E44</f>
        <v>0</v>
      </c>
      <c r="D29" s="72">
        <f>'Detail expenses '!G44</f>
        <v>0</v>
      </c>
      <c r="E29" s="72">
        <f>'Detail expenses '!H44</f>
        <v>0</v>
      </c>
      <c r="F29" s="72">
        <f>'Detail expenses '!I44</f>
        <v>0</v>
      </c>
      <c r="G29" s="72">
        <f>'Detail expenses '!J44</f>
        <v>0</v>
      </c>
    </row>
    <row r="47" spans="1:3">
      <c r="A47" t="s">
        <v>42</v>
      </c>
      <c r="C47">
        <f>'Financing sources'!B51</f>
        <v>0</v>
      </c>
    </row>
    <row r="48" spans="1:3">
      <c r="A48" t="s">
        <v>43</v>
      </c>
      <c r="C48" s="239" t="str">
        <f>'Financing sources'!B53</f>
        <v>++/++/++++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54"/>
  <sheetViews>
    <sheetView zoomScale="89" zoomScaleNormal="89" workbookViewId="0">
      <pane xSplit="2" ySplit="3" topLeftCell="C4" activePane="bottomRight" state="frozen"/>
      <selection pane="bottomRight" activeCell="A2" sqref="A2"/>
      <selection pane="bottomLeft" activeCell="A3" sqref="A3"/>
      <selection pane="topRight" activeCell="C1" sqref="C1"/>
    </sheetView>
  </sheetViews>
  <sheetFormatPr defaultColWidth="8.28515625" defaultRowHeight="12" customHeight="1"/>
  <cols>
    <col min="1" max="1" width="14.140625" bestFit="1" customWidth="1"/>
    <col min="2" max="2" width="20.7109375" customWidth="1"/>
    <col min="3" max="3" width="19.140625" customWidth="1"/>
    <col min="4" max="4" width="18.5703125" customWidth="1"/>
    <col min="5" max="5" width="21" customWidth="1"/>
    <col min="6" max="6" width="20.140625" customWidth="1"/>
    <col min="7" max="12" width="13.7109375" customWidth="1"/>
    <col min="13" max="13" width="9.5703125" customWidth="1"/>
    <col min="14" max="14" width="15.42578125" style="30" customWidth="1"/>
    <col min="15" max="15" width="14.42578125" customWidth="1"/>
    <col min="16" max="16" width="8.7109375" customWidth="1"/>
    <col min="17" max="17" width="14.140625" customWidth="1"/>
    <col min="18" max="18" width="13.28515625" customWidth="1"/>
    <col min="19" max="19" width="7.5703125" customWidth="1"/>
    <col min="20" max="20" width="14.7109375" customWidth="1"/>
    <col min="21" max="21" width="13.7109375" customWidth="1"/>
    <col min="22" max="22" width="8.5703125" customWidth="1"/>
    <col min="23" max="23" width="14.5703125" customWidth="1"/>
    <col min="24" max="24" width="13.42578125" customWidth="1"/>
    <col min="25" max="25" width="8.7109375" customWidth="1"/>
    <col min="26" max="26" width="13.140625" customWidth="1"/>
    <col min="27" max="27" width="13.85546875" customWidth="1"/>
  </cols>
  <sheetData>
    <row r="1" spans="1:28" ht="40.5" customHeight="1">
      <c r="A1" t="str">
        <f>'Template content'!H9</f>
        <v>COUNTRY</v>
      </c>
      <c r="B1" s="320" t="s">
        <v>44</v>
      </c>
      <c r="C1" s="434" t="s">
        <v>45</v>
      </c>
      <c r="D1" s="434"/>
      <c r="E1" s="257" t="s">
        <v>46</v>
      </c>
      <c r="F1" s="343"/>
      <c r="G1" s="343"/>
      <c r="H1" s="377"/>
      <c r="I1" s="75"/>
      <c r="J1" s="75"/>
      <c r="K1" s="75"/>
      <c r="L1" s="75"/>
      <c r="N1" s="32"/>
    </row>
    <row r="2" spans="1:28" ht="25.5" customHeight="1">
      <c r="B2" s="320"/>
      <c r="C2" s="344" t="s">
        <v>47</v>
      </c>
      <c r="D2" s="344" t="s">
        <v>48</v>
      </c>
      <c r="E2" s="257"/>
      <c r="F2" s="343"/>
      <c r="G2" s="292"/>
      <c r="H2" s="290"/>
      <c r="I2" s="291"/>
      <c r="J2" s="75"/>
      <c r="K2" s="75"/>
      <c r="L2" s="75"/>
      <c r="N2" s="346" t="s">
        <v>49</v>
      </c>
    </row>
    <row r="3" spans="1:28" ht="29.25" customHeight="1">
      <c r="C3" s="342">
        <v>2022</v>
      </c>
      <c r="D3" s="285">
        <f>C3+1</f>
        <v>2023</v>
      </c>
      <c r="E3" s="205" t="s">
        <v>50</v>
      </c>
      <c r="F3" s="41" t="s">
        <v>51</v>
      </c>
      <c r="G3" s="437" t="s">
        <v>52</v>
      </c>
      <c r="H3" s="438"/>
      <c r="I3" s="438"/>
      <c r="J3" s="437" t="s">
        <v>53</v>
      </c>
      <c r="K3" s="438"/>
      <c r="L3" s="438"/>
      <c r="M3" s="447">
        <f>D3+1</f>
        <v>2024</v>
      </c>
      <c r="N3" s="448"/>
      <c r="O3" s="448"/>
      <c r="P3" s="444">
        <f>M3+1</f>
        <v>2025</v>
      </c>
      <c r="Q3" s="445"/>
      <c r="R3" s="446"/>
      <c r="S3" s="447">
        <f>P3+1</f>
        <v>2026</v>
      </c>
      <c r="T3" s="445"/>
      <c r="U3" s="446"/>
      <c r="V3" s="447">
        <f>S3+1</f>
        <v>2027</v>
      </c>
      <c r="W3" s="445"/>
      <c r="X3" s="446"/>
      <c r="Y3" s="447">
        <f>V3+1</f>
        <v>2028</v>
      </c>
      <c r="Z3" s="445"/>
      <c r="AA3" s="446"/>
    </row>
    <row r="4" spans="1:28" ht="26.25" customHeight="1">
      <c r="C4" s="9"/>
      <c r="D4" s="35"/>
      <c r="F4" s="42"/>
      <c r="G4" s="47" t="s">
        <v>54</v>
      </c>
      <c r="H4" s="48" t="s">
        <v>55</v>
      </c>
      <c r="I4" s="57" t="s">
        <v>56</v>
      </c>
      <c r="J4" s="47" t="s">
        <v>54</v>
      </c>
      <c r="K4" s="48" t="s">
        <v>55</v>
      </c>
      <c r="L4" s="57" t="s">
        <v>56</v>
      </c>
      <c r="M4" s="47" t="s">
        <v>54</v>
      </c>
      <c r="N4" s="48" t="s">
        <v>55</v>
      </c>
      <c r="O4" s="57" t="s">
        <v>56</v>
      </c>
      <c r="P4" s="47" t="s">
        <v>54</v>
      </c>
      <c r="Q4" s="48" t="s">
        <v>55</v>
      </c>
      <c r="R4" s="57" t="s">
        <v>56</v>
      </c>
      <c r="S4" s="47" t="s">
        <v>54</v>
      </c>
      <c r="T4" s="48" t="s">
        <v>55</v>
      </c>
      <c r="U4" s="57" t="s">
        <v>56</v>
      </c>
      <c r="V4" s="47" t="s">
        <v>54</v>
      </c>
      <c r="W4" s="48" t="s">
        <v>55</v>
      </c>
      <c r="X4" s="57" t="s">
        <v>56</v>
      </c>
      <c r="Y4" s="47" t="s">
        <v>54</v>
      </c>
      <c r="Z4" s="48" t="s">
        <v>55</v>
      </c>
      <c r="AA4" s="57" t="s">
        <v>56</v>
      </c>
      <c r="AB4" s="354"/>
    </row>
    <row r="5" spans="1:28" ht="12" customHeight="1">
      <c r="C5" s="9"/>
      <c r="D5" s="35"/>
      <c r="E5" s="439" t="s">
        <v>57</v>
      </c>
      <c r="F5" s="44" t="s">
        <v>58</v>
      </c>
      <c r="G5" s="131">
        <v>0</v>
      </c>
      <c r="H5" s="131">
        <v>0</v>
      </c>
      <c r="I5" s="45">
        <f>G5*H5</f>
        <v>0</v>
      </c>
      <c r="J5" s="131">
        <v>0</v>
      </c>
      <c r="K5" s="131">
        <v>0</v>
      </c>
      <c r="L5" s="45">
        <f>J5*K5</f>
        <v>0</v>
      </c>
      <c r="M5" s="293">
        <f>G5+J5</f>
        <v>0</v>
      </c>
      <c r="N5" s="372" t="e">
        <f>O5/M5</f>
        <v>#DIV/0!</v>
      </c>
      <c r="O5" s="45">
        <f>I5+L5</f>
        <v>0</v>
      </c>
      <c r="P5" s="131">
        <v>0</v>
      </c>
      <c r="Q5" s="131">
        <v>0</v>
      </c>
      <c r="R5" s="45">
        <f>P5*Q5</f>
        <v>0</v>
      </c>
      <c r="S5" s="131">
        <v>0</v>
      </c>
      <c r="T5" s="131">
        <v>0</v>
      </c>
      <c r="U5" s="45">
        <f>S5*T5</f>
        <v>0</v>
      </c>
      <c r="V5" s="131">
        <v>0</v>
      </c>
      <c r="W5" s="131">
        <v>0</v>
      </c>
      <c r="X5" s="45">
        <f>V5*W5</f>
        <v>0</v>
      </c>
      <c r="Y5" s="131">
        <v>0</v>
      </c>
      <c r="Z5" s="131">
        <v>0</v>
      </c>
      <c r="AA5" s="44">
        <f>Y5*Z5</f>
        <v>0</v>
      </c>
      <c r="AB5" s="354"/>
    </row>
    <row r="6" spans="1:28" ht="12" customHeight="1">
      <c r="C6" s="9"/>
      <c r="D6" s="35"/>
      <c r="E6" s="439"/>
      <c r="F6" s="44" t="s">
        <v>59</v>
      </c>
      <c r="G6" s="45">
        <f>G5*1</f>
        <v>0</v>
      </c>
      <c r="H6" s="131">
        <v>0</v>
      </c>
      <c r="I6" s="45">
        <f>G6*H6</f>
        <v>0</v>
      </c>
      <c r="J6" s="45">
        <f>J5*1</f>
        <v>0</v>
      </c>
      <c r="K6" s="131">
        <v>0</v>
      </c>
      <c r="L6" s="45">
        <f>J6*K6</f>
        <v>0</v>
      </c>
      <c r="M6" s="45">
        <f>M5*1</f>
        <v>0</v>
      </c>
      <c r="N6" s="372" t="e">
        <f>O6/M6</f>
        <v>#DIV/0!</v>
      </c>
      <c r="O6" s="45">
        <f>I6+L6</f>
        <v>0</v>
      </c>
      <c r="P6" s="45">
        <f>P5*1</f>
        <v>0</v>
      </c>
      <c r="Q6" s="131">
        <v>0</v>
      </c>
      <c r="R6" s="45">
        <f>P6*Q6</f>
        <v>0</v>
      </c>
      <c r="S6" s="45">
        <f>S5*1</f>
        <v>0</v>
      </c>
      <c r="T6" s="131">
        <v>0</v>
      </c>
      <c r="U6" s="45">
        <f>S6*T6</f>
        <v>0</v>
      </c>
      <c r="V6" s="45">
        <f>V5*1</f>
        <v>0</v>
      </c>
      <c r="W6" s="131">
        <v>0</v>
      </c>
      <c r="X6" s="45">
        <f>V6*W6</f>
        <v>0</v>
      </c>
      <c r="Y6" s="45">
        <f>Y5*1</f>
        <v>0</v>
      </c>
      <c r="Z6" s="131">
        <v>0</v>
      </c>
      <c r="AA6" s="44">
        <f>Y6*Z6</f>
        <v>0</v>
      </c>
      <c r="AB6" s="354"/>
    </row>
    <row r="7" spans="1:28" ht="12" customHeight="1">
      <c r="C7" s="9"/>
      <c r="D7" s="35"/>
      <c r="E7" s="439"/>
      <c r="F7" s="38"/>
      <c r="G7" s="45"/>
      <c r="H7" s="45"/>
      <c r="I7" s="44"/>
      <c r="J7" s="45"/>
      <c r="K7" s="45"/>
      <c r="L7" s="44"/>
      <c r="M7" s="45"/>
      <c r="N7" s="45"/>
      <c r="O7" s="44"/>
      <c r="P7" s="45"/>
      <c r="Q7" s="45"/>
      <c r="R7" s="45"/>
      <c r="S7" s="45"/>
      <c r="T7" s="45"/>
      <c r="U7" s="373"/>
      <c r="V7" s="373"/>
      <c r="W7" s="373"/>
      <c r="X7" s="373"/>
      <c r="Y7" s="373"/>
      <c r="Z7" s="373"/>
      <c r="AA7" s="374"/>
      <c r="AB7" s="354"/>
    </row>
    <row r="8" spans="1:28" ht="12" customHeight="1">
      <c r="C8" s="9"/>
      <c r="D8" s="35"/>
      <c r="E8" s="439"/>
      <c r="F8" s="283" t="s">
        <v>60</v>
      </c>
      <c r="G8" s="46"/>
      <c r="H8" s="46"/>
      <c r="I8" s="54">
        <f>I5-I6-I7</f>
        <v>0</v>
      </c>
      <c r="J8" s="46"/>
      <c r="K8" s="46"/>
      <c r="L8" s="54">
        <f>L5-L6-L7</f>
        <v>0</v>
      </c>
      <c r="M8" s="46"/>
      <c r="N8" s="46"/>
      <c r="O8" s="54">
        <f>O5-O6-O7</f>
        <v>0</v>
      </c>
      <c r="P8" s="54"/>
      <c r="Q8" s="54"/>
      <c r="R8" s="54">
        <f>R5-R6-R7</f>
        <v>0</v>
      </c>
      <c r="S8" s="54"/>
      <c r="T8" s="54"/>
      <c r="U8" s="54">
        <f t="shared" ref="U8:AA8" si="0">U5-U6-U7</f>
        <v>0</v>
      </c>
      <c r="V8" s="54"/>
      <c r="W8" s="54"/>
      <c r="X8" s="54">
        <f t="shared" si="0"/>
        <v>0</v>
      </c>
      <c r="Y8" s="54"/>
      <c r="Z8" s="54"/>
      <c r="AA8" s="54">
        <f t="shared" si="0"/>
        <v>0</v>
      </c>
      <c r="AB8" s="354"/>
    </row>
    <row r="9" spans="1:28" ht="12" customHeight="1">
      <c r="C9" s="9"/>
      <c r="D9" s="35"/>
      <c r="E9" s="85"/>
      <c r="N9"/>
      <c r="R9" s="14"/>
      <c r="S9" s="14"/>
      <c r="T9" s="14"/>
      <c r="U9" s="58"/>
      <c r="V9" s="58"/>
      <c r="W9" s="58"/>
      <c r="X9" s="58"/>
      <c r="Y9" s="58"/>
      <c r="Z9" s="58"/>
      <c r="AA9" s="58"/>
      <c r="AB9" s="354"/>
    </row>
    <row r="10" spans="1:28" ht="22.5" customHeight="1">
      <c r="C10" s="9"/>
      <c r="D10" s="35"/>
      <c r="E10" s="440" t="s">
        <v>61</v>
      </c>
      <c r="F10" s="41" t="s">
        <v>51</v>
      </c>
      <c r="G10" s="47" t="s">
        <v>54</v>
      </c>
      <c r="H10" s="48" t="s">
        <v>55</v>
      </c>
      <c r="I10" s="57" t="s">
        <v>62</v>
      </c>
      <c r="J10" s="47" t="s">
        <v>54</v>
      </c>
      <c r="K10" s="48" t="s">
        <v>55</v>
      </c>
      <c r="L10" s="57" t="s">
        <v>62</v>
      </c>
      <c r="M10" s="47" t="s">
        <v>54</v>
      </c>
      <c r="N10" s="48" t="s">
        <v>55</v>
      </c>
      <c r="O10" s="57" t="s">
        <v>62</v>
      </c>
      <c r="P10" s="57"/>
      <c r="Q10" s="57"/>
      <c r="R10" s="57" t="s">
        <v>62</v>
      </c>
      <c r="S10" s="57"/>
      <c r="T10" s="57"/>
      <c r="U10" s="59" t="s">
        <v>62</v>
      </c>
      <c r="V10" s="59"/>
      <c r="W10" s="59"/>
      <c r="X10" s="59" t="s">
        <v>62</v>
      </c>
      <c r="Y10" s="59"/>
      <c r="Z10" s="59"/>
      <c r="AA10" s="59" t="s">
        <v>62</v>
      </c>
      <c r="AB10" s="354"/>
    </row>
    <row r="11" spans="1:28" ht="12" customHeight="1">
      <c r="C11" s="9"/>
      <c r="D11" s="35"/>
      <c r="E11" s="440"/>
      <c r="F11" s="44" t="s">
        <v>58</v>
      </c>
      <c r="G11" s="131">
        <v>0</v>
      </c>
      <c r="H11" s="131">
        <v>0</v>
      </c>
      <c r="I11" s="45">
        <f>G11*H11</f>
        <v>0</v>
      </c>
      <c r="J11" s="131">
        <v>0</v>
      </c>
      <c r="K11" s="131">
        <f>+H11*1</f>
        <v>0</v>
      </c>
      <c r="L11" s="45">
        <f>J11*K11</f>
        <v>0</v>
      </c>
      <c r="M11" s="293">
        <f>G11+J11</f>
        <v>0</v>
      </c>
      <c r="N11" s="372" t="e">
        <f>O11/M11</f>
        <v>#DIV/0!</v>
      </c>
      <c r="O11" s="45">
        <f>I11+L11</f>
        <v>0</v>
      </c>
      <c r="P11" s="131">
        <v>0</v>
      </c>
      <c r="Q11" s="131">
        <v>0</v>
      </c>
      <c r="R11" s="45">
        <f>P11*Q11</f>
        <v>0</v>
      </c>
      <c r="S11" s="131">
        <v>0</v>
      </c>
      <c r="T11" s="131">
        <v>0</v>
      </c>
      <c r="U11" s="45">
        <f>S11*T11</f>
        <v>0</v>
      </c>
      <c r="V11" s="131">
        <v>0</v>
      </c>
      <c r="W11" s="131">
        <v>0</v>
      </c>
      <c r="X11" s="45">
        <f>V11*W11</f>
        <v>0</v>
      </c>
      <c r="Y11" s="131">
        <v>0</v>
      </c>
      <c r="Z11" s="131">
        <v>0</v>
      </c>
      <c r="AA11" s="45">
        <f>Y11*Z11</f>
        <v>0</v>
      </c>
      <c r="AB11" s="354"/>
    </row>
    <row r="12" spans="1:28" ht="12" customHeight="1">
      <c r="C12" s="9"/>
      <c r="D12" s="35"/>
      <c r="E12" s="440"/>
      <c r="F12" s="44" t="s">
        <v>59</v>
      </c>
      <c r="G12" s="45">
        <f>G11*1</f>
        <v>0</v>
      </c>
      <c r="H12" s="131">
        <v>0</v>
      </c>
      <c r="I12" s="45">
        <f>G12*H12</f>
        <v>0</v>
      </c>
      <c r="J12" s="45">
        <f>J11*1</f>
        <v>0</v>
      </c>
      <c r="K12" s="131">
        <f>+H12*1</f>
        <v>0</v>
      </c>
      <c r="L12" s="45">
        <f>J12*K12</f>
        <v>0</v>
      </c>
      <c r="M12" s="45">
        <f>M11*1</f>
        <v>0</v>
      </c>
      <c r="N12" s="372" t="e">
        <f>O12/M12</f>
        <v>#DIV/0!</v>
      </c>
      <c r="O12" s="45">
        <f>I12+L12</f>
        <v>0</v>
      </c>
      <c r="P12" s="45">
        <f>P11*1</f>
        <v>0</v>
      </c>
      <c r="Q12" s="131">
        <v>0</v>
      </c>
      <c r="R12" s="45">
        <f>P12*Q12</f>
        <v>0</v>
      </c>
      <c r="S12" s="45">
        <f>S11*1</f>
        <v>0</v>
      </c>
      <c r="T12" s="131">
        <v>0</v>
      </c>
      <c r="U12" s="45">
        <f>S12*T12</f>
        <v>0</v>
      </c>
      <c r="V12" s="45">
        <f>V11*1</f>
        <v>0</v>
      </c>
      <c r="W12" s="131">
        <v>0</v>
      </c>
      <c r="X12" s="45">
        <f>V12*W12</f>
        <v>0</v>
      </c>
      <c r="Y12" s="45">
        <f>Y11*1</f>
        <v>0</v>
      </c>
      <c r="Z12" s="131">
        <v>0</v>
      </c>
      <c r="AA12" s="45">
        <f>Y12*Z12</f>
        <v>0</v>
      </c>
      <c r="AB12" s="354"/>
    </row>
    <row r="13" spans="1:28" ht="12" customHeight="1">
      <c r="C13" s="9"/>
      <c r="D13" s="35"/>
      <c r="E13" s="440"/>
      <c r="F13" s="38"/>
      <c r="G13" s="45"/>
      <c r="H13" s="45"/>
      <c r="I13" s="44"/>
      <c r="J13" s="45"/>
      <c r="K13" s="45"/>
      <c r="L13" s="44"/>
      <c r="M13" s="45"/>
      <c r="N13" s="45"/>
      <c r="O13" s="44"/>
      <c r="P13" s="45"/>
      <c r="Q13" s="45"/>
      <c r="R13" s="45"/>
      <c r="S13" s="45"/>
      <c r="T13" s="45"/>
      <c r="U13" s="373"/>
      <c r="V13" s="45"/>
      <c r="W13" s="45"/>
      <c r="X13" s="373"/>
      <c r="Y13" s="45"/>
      <c r="Z13" s="45"/>
      <c r="AA13" s="373"/>
      <c r="AB13" s="354"/>
    </row>
    <row r="14" spans="1:28" ht="12" customHeight="1">
      <c r="C14" s="9"/>
      <c r="D14" s="35"/>
      <c r="E14" s="440"/>
      <c r="F14" s="283" t="s">
        <v>60</v>
      </c>
      <c r="G14" s="46"/>
      <c r="H14" s="46"/>
      <c r="I14" s="54">
        <f>I11-I12-I13</f>
        <v>0</v>
      </c>
      <c r="J14" s="46"/>
      <c r="K14" s="46"/>
      <c r="L14" s="54">
        <f>L11-L12-L13</f>
        <v>0</v>
      </c>
      <c r="M14" s="46"/>
      <c r="N14" s="46"/>
      <c r="O14" s="54">
        <f>O11-O12-O13</f>
        <v>0</v>
      </c>
      <c r="P14" s="54"/>
      <c r="Q14" s="54"/>
      <c r="R14" s="54">
        <f>R11-R12-R13</f>
        <v>0</v>
      </c>
      <c r="S14" s="54"/>
      <c r="T14" s="54"/>
      <c r="U14" s="54">
        <f t="shared" ref="U14:AA14" si="1">U11-U12-U13</f>
        <v>0</v>
      </c>
      <c r="V14" s="54"/>
      <c r="W14" s="54"/>
      <c r="X14" s="54">
        <f t="shared" si="1"/>
        <v>0</v>
      </c>
      <c r="Y14" s="54"/>
      <c r="Z14" s="54"/>
      <c r="AA14" s="54">
        <f t="shared" si="1"/>
        <v>0</v>
      </c>
      <c r="AB14" s="354"/>
    </row>
    <row r="15" spans="1:28" ht="12" customHeight="1">
      <c r="C15" s="9"/>
      <c r="D15" s="35"/>
      <c r="E15" s="85"/>
      <c r="N15"/>
      <c r="R15" s="14"/>
      <c r="S15" s="14"/>
      <c r="T15" s="14"/>
      <c r="U15" s="58"/>
      <c r="V15" s="58"/>
      <c r="W15" s="58"/>
      <c r="X15" s="58"/>
      <c r="Y15" s="58"/>
      <c r="Z15" s="58"/>
      <c r="AA15" s="58"/>
      <c r="AB15" s="354"/>
    </row>
    <row r="16" spans="1:28" ht="27" customHeight="1">
      <c r="C16" s="9"/>
      <c r="D16" s="35"/>
      <c r="E16" s="440" t="s">
        <v>63</v>
      </c>
      <c r="F16" s="41" t="s">
        <v>51</v>
      </c>
      <c r="G16" s="47" t="s">
        <v>54</v>
      </c>
      <c r="H16" s="48" t="s">
        <v>55</v>
      </c>
      <c r="I16" s="57" t="s">
        <v>64</v>
      </c>
      <c r="J16" s="47" t="s">
        <v>54</v>
      </c>
      <c r="K16" s="48" t="s">
        <v>55</v>
      </c>
      <c r="L16" s="57" t="s">
        <v>64</v>
      </c>
      <c r="M16" s="47" t="s">
        <v>54</v>
      </c>
      <c r="N16" s="48" t="s">
        <v>55</v>
      </c>
      <c r="O16" s="57" t="s">
        <v>64</v>
      </c>
      <c r="P16" s="57"/>
      <c r="Q16" s="57"/>
      <c r="R16" s="57" t="s">
        <v>64</v>
      </c>
      <c r="S16" s="57"/>
      <c r="T16" s="57"/>
      <c r="U16" s="59" t="s">
        <v>64</v>
      </c>
      <c r="V16" s="59"/>
      <c r="W16" s="59"/>
      <c r="X16" s="59" t="s">
        <v>64</v>
      </c>
      <c r="Y16" s="59"/>
      <c r="Z16" s="59"/>
      <c r="AA16" s="59" t="s">
        <v>64</v>
      </c>
      <c r="AB16" s="354"/>
    </row>
    <row r="17" spans="1:28" ht="12" customHeight="1">
      <c r="C17" s="9"/>
      <c r="D17" s="35"/>
      <c r="E17" s="440"/>
      <c r="F17" s="44" t="s">
        <v>58</v>
      </c>
      <c r="G17" s="131">
        <v>0</v>
      </c>
      <c r="H17" s="131">
        <v>0</v>
      </c>
      <c r="I17" s="45">
        <f>G17*H17</f>
        <v>0</v>
      </c>
      <c r="J17" s="131">
        <v>0</v>
      </c>
      <c r="K17" s="293">
        <f>+H17*1</f>
        <v>0</v>
      </c>
      <c r="L17" s="45">
        <f>J17*K17</f>
        <v>0</v>
      </c>
      <c r="M17" s="293">
        <f>G17+J17</f>
        <v>0</v>
      </c>
      <c r="N17" s="372" t="e">
        <f>O17/M17</f>
        <v>#DIV/0!</v>
      </c>
      <c r="O17" s="45">
        <f>I17+L17</f>
        <v>0</v>
      </c>
      <c r="P17" s="131">
        <v>0</v>
      </c>
      <c r="Q17" s="131">
        <v>0</v>
      </c>
      <c r="R17" s="45">
        <f>P17*Q17</f>
        <v>0</v>
      </c>
      <c r="S17" s="131">
        <v>0</v>
      </c>
      <c r="T17" s="131">
        <v>0</v>
      </c>
      <c r="U17" s="45">
        <f>S17*T17</f>
        <v>0</v>
      </c>
      <c r="V17" s="131">
        <v>0</v>
      </c>
      <c r="W17" s="131">
        <v>0</v>
      </c>
      <c r="X17" s="45">
        <f>V17*W17</f>
        <v>0</v>
      </c>
      <c r="Y17" s="131">
        <v>0</v>
      </c>
      <c r="Z17" s="131">
        <v>0</v>
      </c>
      <c r="AA17" s="45">
        <f>Y17*Z17</f>
        <v>0</v>
      </c>
      <c r="AB17" s="354"/>
    </row>
    <row r="18" spans="1:28" ht="12" customHeight="1">
      <c r="C18" s="9"/>
      <c r="D18" s="35"/>
      <c r="E18" s="440"/>
      <c r="F18" s="44" t="s">
        <v>59</v>
      </c>
      <c r="G18" s="45">
        <f>G17*1</f>
        <v>0</v>
      </c>
      <c r="H18" s="131">
        <v>0</v>
      </c>
      <c r="I18" s="45">
        <f>G18*H18</f>
        <v>0</v>
      </c>
      <c r="J18" s="45">
        <f>J17*1</f>
        <v>0</v>
      </c>
      <c r="K18" s="293">
        <f>+H18*1</f>
        <v>0</v>
      </c>
      <c r="L18" s="45">
        <f>J18*K18</f>
        <v>0</v>
      </c>
      <c r="M18" s="45">
        <f>M17*1</f>
        <v>0</v>
      </c>
      <c r="N18" s="372" t="e">
        <f>O18/M18</f>
        <v>#DIV/0!</v>
      </c>
      <c r="O18" s="45">
        <f>I18+L18</f>
        <v>0</v>
      </c>
      <c r="P18" s="45">
        <f>P17*1</f>
        <v>0</v>
      </c>
      <c r="Q18" s="131">
        <v>0</v>
      </c>
      <c r="R18" s="45">
        <f>P18*Q18</f>
        <v>0</v>
      </c>
      <c r="S18" s="45">
        <f>S17*1</f>
        <v>0</v>
      </c>
      <c r="T18" s="131">
        <v>0</v>
      </c>
      <c r="U18" s="45">
        <f>S18*T18</f>
        <v>0</v>
      </c>
      <c r="V18" s="45">
        <f>V17*1</f>
        <v>0</v>
      </c>
      <c r="W18" s="131">
        <v>0</v>
      </c>
      <c r="X18" s="45">
        <f>V18*W18</f>
        <v>0</v>
      </c>
      <c r="Y18" s="45">
        <f>Y17*1</f>
        <v>0</v>
      </c>
      <c r="Z18" s="131">
        <v>0</v>
      </c>
      <c r="AA18" s="45">
        <f>Y18*Z18</f>
        <v>0</v>
      </c>
      <c r="AB18" s="354"/>
    </row>
    <row r="19" spans="1:28" ht="12" customHeight="1">
      <c r="C19" s="9"/>
      <c r="D19" s="35"/>
      <c r="E19" s="440"/>
      <c r="F19" s="38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5"/>
      <c r="S19" s="45"/>
      <c r="T19" s="45"/>
      <c r="U19" s="373"/>
      <c r="V19" s="45"/>
      <c r="W19" s="45"/>
      <c r="X19" s="373"/>
      <c r="Y19" s="45"/>
      <c r="Z19" s="45"/>
      <c r="AA19" s="373"/>
      <c r="AB19" s="354"/>
    </row>
    <row r="20" spans="1:28" ht="12" customHeight="1">
      <c r="C20" s="9"/>
      <c r="D20" s="35"/>
      <c r="E20" s="440"/>
      <c r="F20" s="283" t="s">
        <v>60</v>
      </c>
      <c r="G20" s="46"/>
      <c r="H20" s="46"/>
      <c r="I20" s="54">
        <f>I17-I18-I19</f>
        <v>0</v>
      </c>
      <c r="J20" s="46"/>
      <c r="K20" s="46"/>
      <c r="L20" s="54">
        <f>L17-L18-L19</f>
        <v>0</v>
      </c>
      <c r="M20" s="46"/>
      <c r="N20" s="46"/>
      <c r="O20" s="54">
        <f>O17-O18-O19</f>
        <v>0</v>
      </c>
      <c r="P20" s="54"/>
      <c r="Q20" s="54"/>
      <c r="R20" s="54">
        <f>R17-R18-R19</f>
        <v>0</v>
      </c>
      <c r="S20" s="54"/>
      <c r="T20" s="54"/>
      <c r="U20" s="54">
        <f t="shared" ref="U20:AA20" si="2">U17-U18-U19</f>
        <v>0</v>
      </c>
      <c r="V20" s="54"/>
      <c r="W20" s="54"/>
      <c r="X20" s="54">
        <f t="shared" si="2"/>
        <v>0</v>
      </c>
      <c r="Y20" s="54"/>
      <c r="Z20" s="54"/>
      <c r="AA20" s="54">
        <f t="shared" si="2"/>
        <v>0</v>
      </c>
      <c r="AB20" s="354"/>
    </row>
    <row r="21" spans="1:28" ht="12" customHeight="1">
      <c r="C21" s="9"/>
      <c r="D21" s="35"/>
      <c r="E21" s="85"/>
      <c r="N21"/>
      <c r="R21" s="14"/>
      <c r="S21" s="14"/>
      <c r="T21" s="14"/>
      <c r="U21" s="58"/>
      <c r="V21" s="58"/>
      <c r="W21" s="58"/>
      <c r="X21" s="58"/>
      <c r="Y21" s="58"/>
      <c r="Z21" s="58"/>
      <c r="AA21" s="58"/>
      <c r="AB21" s="354"/>
    </row>
    <row r="22" spans="1:28" ht="24.75" customHeight="1">
      <c r="C22" s="9"/>
      <c r="D22" s="35"/>
      <c r="E22" s="440" t="s">
        <v>65</v>
      </c>
      <c r="F22" s="41" t="s">
        <v>51</v>
      </c>
      <c r="G22" s="47" t="s">
        <v>54</v>
      </c>
      <c r="H22" s="48" t="s">
        <v>55</v>
      </c>
      <c r="I22" s="57" t="s">
        <v>66</v>
      </c>
      <c r="J22" s="47" t="s">
        <v>54</v>
      </c>
      <c r="K22" s="48" t="s">
        <v>55</v>
      </c>
      <c r="L22" s="57" t="s">
        <v>66</v>
      </c>
      <c r="M22" s="47" t="s">
        <v>54</v>
      </c>
      <c r="N22" s="48" t="s">
        <v>55</v>
      </c>
      <c r="O22" s="57" t="s">
        <v>66</v>
      </c>
      <c r="P22" s="57"/>
      <c r="Q22" s="57"/>
      <c r="R22" s="57" t="s">
        <v>66</v>
      </c>
      <c r="S22" s="57"/>
      <c r="T22" s="57"/>
      <c r="U22" s="59" t="s">
        <v>66</v>
      </c>
      <c r="V22" s="59"/>
      <c r="W22" s="59"/>
      <c r="X22" s="59" t="s">
        <v>66</v>
      </c>
      <c r="Y22" s="59"/>
      <c r="Z22" s="59"/>
      <c r="AA22" s="59" t="s">
        <v>66</v>
      </c>
      <c r="AB22" s="354"/>
    </row>
    <row r="23" spans="1:28" ht="12" customHeight="1">
      <c r="C23" s="9"/>
      <c r="D23" s="35"/>
      <c r="E23" s="440"/>
      <c r="F23" s="44" t="s">
        <v>58</v>
      </c>
      <c r="G23" s="131">
        <v>0</v>
      </c>
      <c r="H23" s="131">
        <v>0</v>
      </c>
      <c r="I23" s="45">
        <f>G23*H23</f>
        <v>0</v>
      </c>
      <c r="J23" s="131">
        <v>0</v>
      </c>
      <c r="K23" s="293">
        <f>+H23*1</f>
        <v>0</v>
      </c>
      <c r="L23" s="45">
        <f>J23*K23</f>
        <v>0</v>
      </c>
      <c r="M23" s="293">
        <f>G23+J23</f>
        <v>0</v>
      </c>
      <c r="N23" s="372" t="e">
        <f>O23/M23</f>
        <v>#DIV/0!</v>
      </c>
      <c r="O23" s="45">
        <f>I23+L23</f>
        <v>0</v>
      </c>
      <c r="P23" s="131">
        <v>0</v>
      </c>
      <c r="Q23" s="131">
        <v>0</v>
      </c>
      <c r="R23" s="45">
        <f>P23*Q23</f>
        <v>0</v>
      </c>
      <c r="S23" s="131">
        <v>0</v>
      </c>
      <c r="T23" s="131">
        <v>0</v>
      </c>
      <c r="U23" s="45">
        <f>S23*T23</f>
        <v>0</v>
      </c>
      <c r="V23" s="131">
        <v>0</v>
      </c>
      <c r="W23" s="131">
        <v>0</v>
      </c>
      <c r="X23" s="45">
        <f>V23*W23</f>
        <v>0</v>
      </c>
      <c r="Y23" s="131">
        <v>0</v>
      </c>
      <c r="Z23" s="131">
        <v>0</v>
      </c>
      <c r="AA23" s="45">
        <f>Y23*Z23</f>
        <v>0</v>
      </c>
      <c r="AB23" s="354"/>
    </row>
    <row r="24" spans="1:28" ht="12" customHeight="1">
      <c r="C24" s="9"/>
      <c r="D24" s="35"/>
      <c r="E24" s="440"/>
      <c r="F24" s="44" t="s">
        <v>59</v>
      </c>
      <c r="G24" s="45">
        <f>G23*1</f>
        <v>0</v>
      </c>
      <c r="H24" s="131">
        <v>0</v>
      </c>
      <c r="I24" s="45">
        <f>G24*H24</f>
        <v>0</v>
      </c>
      <c r="J24" s="45">
        <f>J23*1</f>
        <v>0</v>
      </c>
      <c r="K24" s="293">
        <f>+H24*1</f>
        <v>0</v>
      </c>
      <c r="L24" s="45">
        <f>J24*K24</f>
        <v>0</v>
      </c>
      <c r="M24" s="45">
        <f>M23*1</f>
        <v>0</v>
      </c>
      <c r="N24" s="372" t="e">
        <f>O24/M24</f>
        <v>#DIV/0!</v>
      </c>
      <c r="O24" s="45">
        <f>I24+L24</f>
        <v>0</v>
      </c>
      <c r="P24" s="45">
        <f>P23*1</f>
        <v>0</v>
      </c>
      <c r="Q24" s="131">
        <v>0</v>
      </c>
      <c r="R24" s="45">
        <f>P24*Q24</f>
        <v>0</v>
      </c>
      <c r="S24" s="45">
        <f>S23*1</f>
        <v>0</v>
      </c>
      <c r="T24" s="131">
        <v>0</v>
      </c>
      <c r="U24" s="45">
        <f>S24*T24</f>
        <v>0</v>
      </c>
      <c r="V24" s="45">
        <f>V23*1</f>
        <v>0</v>
      </c>
      <c r="W24" s="131">
        <v>0</v>
      </c>
      <c r="X24" s="45">
        <f>V24*W24</f>
        <v>0</v>
      </c>
      <c r="Y24" s="45">
        <f>Y23*1</f>
        <v>0</v>
      </c>
      <c r="Z24" s="131">
        <v>0</v>
      </c>
      <c r="AA24" s="45">
        <f>Y24*Z24</f>
        <v>0</v>
      </c>
      <c r="AB24" s="354"/>
    </row>
    <row r="25" spans="1:28" ht="12" customHeight="1">
      <c r="C25" s="9"/>
      <c r="D25" s="35"/>
      <c r="E25" s="440"/>
      <c r="F25" s="38"/>
      <c r="G25" s="45"/>
      <c r="H25" s="45"/>
      <c r="I25" s="44"/>
      <c r="J25" s="45"/>
      <c r="K25" s="45"/>
      <c r="L25" s="44"/>
      <c r="M25" s="45"/>
      <c r="N25" s="45"/>
      <c r="O25" s="44"/>
      <c r="P25" s="45"/>
      <c r="Q25" s="45"/>
      <c r="R25" s="45"/>
      <c r="S25" s="45"/>
      <c r="T25" s="45"/>
      <c r="U25" s="373"/>
      <c r="V25" s="45"/>
      <c r="W25" s="45"/>
      <c r="X25" s="373"/>
      <c r="Y25" s="45"/>
      <c r="Z25" s="45"/>
      <c r="AA25" s="373"/>
      <c r="AB25" s="354"/>
    </row>
    <row r="26" spans="1:28" ht="12" customHeight="1">
      <c r="C26" s="9"/>
      <c r="D26" s="35"/>
      <c r="E26" s="440"/>
      <c r="F26" s="283" t="s">
        <v>60</v>
      </c>
      <c r="G26" s="46"/>
      <c r="H26" s="46"/>
      <c r="I26" s="54">
        <f>I23-I24-I25</f>
        <v>0</v>
      </c>
      <c r="J26" s="46"/>
      <c r="K26" s="46"/>
      <c r="L26" s="54">
        <f>L23-L24-L25</f>
        <v>0</v>
      </c>
      <c r="M26" s="46"/>
      <c r="N26" s="46"/>
      <c r="O26" s="54">
        <f>O23-O24-O25</f>
        <v>0</v>
      </c>
      <c r="P26" s="54"/>
      <c r="Q26" s="54"/>
      <c r="R26" s="54">
        <f>R23-R24-R25</f>
        <v>0</v>
      </c>
      <c r="S26" s="54"/>
      <c r="T26" s="54"/>
      <c r="U26" s="54">
        <f t="shared" ref="U26:AA26" si="3">U23-U24-U25</f>
        <v>0</v>
      </c>
      <c r="V26" s="54"/>
      <c r="W26" s="54"/>
      <c r="X26" s="54">
        <f t="shared" si="3"/>
        <v>0</v>
      </c>
      <c r="Y26" s="54"/>
      <c r="Z26" s="54"/>
      <c r="AA26" s="54">
        <f t="shared" si="3"/>
        <v>0</v>
      </c>
      <c r="AB26" s="354"/>
    </row>
    <row r="27" spans="1:28" ht="12" customHeight="1">
      <c r="C27" s="9"/>
      <c r="D27" s="35"/>
      <c r="E27" s="85"/>
      <c r="N27"/>
      <c r="R27" s="14"/>
      <c r="S27" s="14"/>
      <c r="T27" s="14"/>
      <c r="U27" s="58"/>
      <c r="V27" s="58"/>
      <c r="W27" s="58"/>
      <c r="X27" s="58"/>
      <c r="Y27" s="58"/>
      <c r="Z27" s="58"/>
      <c r="AA27" s="58"/>
      <c r="AB27" s="354"/>
    </row>
    <row r="28" spans="1:28" ht="12" customHeight="1">
      <c r="A28" s="440" t="s">
        <v>67</v>
      </c>
      <c r="B28" s="284"/>
      <c r="C28" s="289">
        <f>C3</f>
        <v>2022</v>
      </c>
      <c r="D28" s="285">
        <f>D3</f>
        <v>2023</v>
      </c>
      <c r="E28" s="441" t="s">
        <v>67</v>
      </c>
      <c r="F28" s="41"/>
      <c r="G28" s="435" t="s">
        <v>52</v>
      </c>
      <c r="H28" s="436"/>
      <c r="I28" s="436"/>
      <c r="J28" s="435" t="s">
        <v>53</v>
      </c>
      <c r="K28" s="436"/>
      <c r="L28" s="436"/>
      <c r="M28" s="447">
        <f>M3</f>
        <v>2024</v>
      </c>
      <c r="N28" s="448"/>
      <c r="O28" s="448"/>
      <c r="P28" s="359"/>
      <c r="Q28" s="359"/>
      <c r="R28" s="56">
        <f>P3</f>
        <v>2025</v>
      </c>
      <c r="S28" s="56"/>
      <c r="T28" s="56"/>
      <c r="U28" s="60">
        <f>S3</f>
        <v>2026</v>
      </c>
      <c r="V28" s="60"/>
      <c r="W28" s="60"/>
      <c r="X28" s="60">
        <f>V3</f>
        <v>2027</v>
      </c>
      <c r="Y28" s="60"/>
      <c r="Z28" s="60"/>
      <c r="AA28" s="375">
        <f>Y3</f>
        <v>2028</v>
      </c>
      <c r="AB28" s="354"/>
    </row>
    <row r="29" spans="1:28" ht="26.25" customHeight="1">
      <c r="A29" s="440"/>
      <c r="B29" s="38"/>
      <c r="C29" s="7"/>
      <c r="D29" s="287"/>
      <c r="E29" s="442"/>
      <c r="F29" s="42"/>
      <c r="G29" s="47" t="s">
        <v>54</v>
      </c>
      <c r="H29" s="48" t="s">
        <v>55</v>
      </c>
      <c r="I29" s="57" t="s">
        <v>68</v>
      </c>
      <c r="J29" s="47" t="s">
        <v>54</v>
      </c>
      <c r="K29" s="48" t="s">
        <v>55</v>
      </c>
      <c r="L29" s="57" t="s">
        <v>68</v>
      </c>
      <c r="M29" s="47" t="s">
        <v>54</v>
      </c>
      <c r="N29" s="48" t="s">
        <v>55</v>
      </c>
      <c r="O29" s="57" t="s">
        <v>68</v>
      </c>
      <c r="P29" s="57"/>
      <c r="Q29" s="57"/>
      <c r="R29" s="57" t="s">
        <v>68</v>
      </c>
      <c r="S29" s="57"/>
      <c r="T29" s="57"/>
      <c r="U29" s="61" t="s">
        <v>68</v>
      </c>
      <c r="V29" s="61"/>
      <c r="W29" s="61"/>
      <c r="X29" s="61" t="s">
        <v>68</v>
      </c>
      <c r="Y29" s="61"/>
      <c r="Z29" s="61"/>
      <c r="AA29" s="59" t="s">
        <v>68</v>
      </c>
      <c r="AB29" s="354"/>
    </row>
    <row r="30" spans="1:28" ht="12" customHeight="1">
      <c r="A30" s="440"/>
      <c r="B30" s="44" t="s">
        <v>58</v>
      </c>
      <c r="C30" s="134">
        <v>0</v>
      </c>
      <c r="D30" s="288">
        <v>0</v>
      </c>
      <c r="E30" s="442"/>
      <c r="F30" s="44" t="s">
        <v>58</v>
      </c>
      <c r="G30" s="49">
        <f>G5+G11+G17+G23</f>
        <v>0</v>
      </c>
      <c r="H30" s="62" t="e">
        <f>I30/G30</f>
        <v>#DIV/0!</v>
      </c>
      <c r="I30" s="63">
        <f>I5+I11+I17+I23</f>
        <v>0</v>
      </c>
      <c r="J30" s="49">
        <f>J5+J11+J17+J23</f>
        <v>0</v>
      </c>
      <c r="K30" s="62" t="e">
        <f>L30/J30</f>
        <v>#DIV/0!</v>
      </c>
      <c r="L30" s="63">
        <f>L5+L11+L17+L23</f>
        <v>0</v>
      </c>
      <c r="M30" s="49">
        <f>M5+M11+M17+M23</f>
        <v>0</v>
      </c>
      <c r="N30" s="62" t="e">
        <f>O30/M30</f>
        <v>#DIV/0!</v>
      </c>
      <c r="O30" s="63">
        <f>O5+O11+O17+O23</f>
        <v>0</v>
      </c>
      <c r="P30" s="49">
        <f>P5+P11+P17+P23</f>
        <v>0</v>
      </c>
      <c r="Q30" s="62" t="e">
        <f>R30/P30</f>
        <v>#DIV/0!</v>
      </c>
      <c r="R30" s="63">
        <f>R5+R11+R17+R23</f>
        <v>0</v>
      </c>
      <c r="S30" s="49">
        <f>S5+S11+S17+S23</f>
        <v>0</v>
      </c>
      <c r="T30" s="62" t="e">
        <f>U30/S30</f>
        <v>#DIV/0!</v>
      </c>
      <c r="U30" s="63">
        <f>U5+U11+U17+U23</f>
        <v>0</v>
      </c>
      <c r="V30" s="49">
        <f>V5+V11+V17+V23</f>
        <v>0</v>
      </c>
      <c r="W30" s="62" t="e">
        <f>X30/V30</f>
        <v>#DIV/0!</v>
      </c>
      <c r="X30" s="63">
        <f>X5+X11+X17+X23</f>
        <v>0</v>
      </c>
      <c r="Y30" s="49">
        <f>Y5+Y11+Y17+Y23</f>
        <v>0</v>
      </c>
      <c r="Z30" s="62" t="e">
        <f>AA30/Y30</f>
        <v>#DIV/0!</v>
      </c>
      <c r="AA30" s="63">
        <f>AA5+AA11+AA17+AA23</f>
        <v>0</v>
      </c>
      <c r="AB30" s="354"/>
    </row>
    <row r="31" spans="1:28" ht="12" customHeight="1">
      <c r="A31" s="440"/>
      <c r="B31" s="44" t="s">
        <v>59</v>
      </c>
      <c r="C31" s="134">
        <v>0</v>
      </c>
      <c r="D31" s="288">
        <v>0</v>
      </c>
      <c r="E31" s="442"/>
      <c r="F31" s="44" t="s">
        <v>59</v>
      </c>
      <c r="G31" s="43">
        <f>G30*1</f>
        <v>0</v>
      </c>
      <c r="H31" s="62" t="e">
        <f>I31/G31</f>
        <v>#DIV/0!</v>
      </c>
      <c r="I31" s="63">
        <f>I6+I12+I18+I24</f>
        <v>0</v>
      </c>
      <c r="J31" s="43">
        <f>J30*1</f>
        <v>0</v>
      </c>
      <c r="K31" s="62" t="e">
        <f>L31/J31</f>
        <v>#DIV/0!</v>
      </c>
      <c r="L31" s="63">
        <f>L6+L12+L18+L24</f>
        <v>0</v>
      </c>
      <c r="M31" s="43">
        <f>M30*1</f>
        <v>0</v>
      </c>
      <c r="N31" s="62" t="e">
        <f>O31/M31</f>
        <v>#DIV/0!</v>
      </c>
      <c r="O31" s="63">
        <f>O6+O12+O18+O24</f>
        <v>0</v>
      </c>
      <c r="P31" s="43">
        <f>P30*1</f>
        <v>0</v>
      </c>
      <c r="Q31" s="62" t="e">
        <f>R31/P31</f>
        <v>#DIV/0!</v>
      </c>
      <c r="R31" s="63">
        <f>R6+R12+R18+R24</f>
        <v>0</v>
      </c>
      <c r="S31" s="43">
        <f>S30*1</f>
        <v>0</v>
      </c>
      <c r="T31" s="62" t="e">
        <f>U31/S31</f>
        <v>#DIV/0!</v>
      </c>
      <c r="U31" s="63">
        <f>U6+U12+U18+U24</f>
        <v>0</v>
      </c>
      <c r="V31" s="43">
        <f>V30*1</f>
        <v>0</v>
      </c>
      <c r="W31" s="62" t="e">
        <f>X31/V31</f>
        <v>#DIV/0!</v>
      </c>
      <c r="X31" s="63">
        <f>X6+X12+X18+X24</f>
        <v>0</v>
      </c>
      <c r="Y31" s="43">
        <f>Y30*1</f>
        <v>0</v>
      </c>
      <c r="Z31" s="62" t="e">
        <f>AA31/Y31</f>
        <v>#DIV/0!</v>
      </c>
      <c r="AA31" s="63">
        <f>AA6+AA12+AA18+AA24</f>
        <v>0</v>
      </c>
      <c r="AB31" s="354"/>
    </row>
    <row r="32" spans="1:28" ht="12" customHeight="1">
      <c r="A32" s="440"/>
      <c r="B32" s="38"/>
      <c r="C32" s="10"/>
      <c r="D32" s="286"/>
      <c r="E32" s="442"/>
      <c r="F32" s="38"/>
      <c r="G32" s="45"/>
      <c r="H32" s="45"/>
      <c r="I32" s="63"/>
      <c r="J32" s="45"/>
      <c r="K32" s="45"/>
      <c r="L32" s="63"/>
      <c r="M32" s="45"/>
      <c r="N32" s="45"/>
      <c r="O32" s="63">
        <f>O7+O13+O19+O25</f>
        <v>0</v>
      </c>
      <c r="P32" s="63"/>
      <c r="Q32" s="63"/>
      <c r="R32" s="63">
        <f>R7+R13+R19+R25</f>
        <v>0</v>
      </c>
      <c r="S32" s="63"/>
      <c r="T32" s="63"/>
      <c r="U32" s="63">
        <f t="shared" ref="U32:AA32" si="4">U7+U13+U19+U25</f>
        <v>0</v>
      </c>
      <c r="V32" s="63"/>
      <c r="W32" s="63"/>
      <c r="X32" s="63">
        <f t="shared" si="4"/>
        <v>0</v>
      </c>
      <c r="Y32" s="63"/>
      <c r="Z32" s="63"/>
      <c r="AA32" s="376">
        <f t="shared" si="4"/>
        <v>0</v>
      </c>
      <c r="AB32" s="354"/>
    </row>
    <row r="33" spans="1:44" ht="17.25" customHeight="1">
      <c r="A33" s="440"/>
      <c r="B33" s="221" t="s">
        <v>60</v>
      </c>
      <c r="C33" s="314">
        <f>C30-C31-C32</f>
        <v>0</v>
      </c>
      <c r="D33" s="314">
        <f>D30-D31-D32</f>
        <v>0</v>
      </c>
      <c r="E33" s="443"/>
      <c r="F33" s="224" t="s">
        <v>60</v>
      </c>
      <c r="G33" s="46"/>
      <c r="H33" s="46"/>
      <c r="I33" s="55">
        <f>I30-I31-I32</f>
        <v>0</v>
      </c>
      <c r="J33" s="46"/>
      <c r="K33" s="46"/>
      <c r="L33" s="55">
        <f>L30-L31-L32</f>
        <v>0</v>
      </c>
      <c r="M33" s="46"/>
      <c r="N33" s="46"/>
      <c r="O33" s="55">
        <f>O30-O31-O32</f>
        <v>0</v>
      </c>
      <c r="P33" s="55"/>
      <c r="Q33" s="55"/>
      <c r="R33" s="55">
        <f>R30-R31-R32</f>
        <v>0</v>
      </c>
      <c r="S33" s="55"/>
      <c r="T33" s="55"/>
      <c r="U33" s="51">
        <f>U30-U31-U32</f>
        <v>0</v>
      </c>
      <c r="V33" s="51"/>
      <c r="W33" s="51"/>
      <c r="X33" s="51">
        <f>X30-X31-X32</f>
        <v>0</v>
      </c>
      <c r="Y33" s="51"/>
      <c r="Z33" s="51"/>
      <c r="AA33" s="55">
        <f>AA30-AA31-AA32</f>
        <v>0</v>
      </c>
      <c r="AB33" s="354"/>
    </row>
    <row r="36" spans="1:44" ht="16.5" customHeight="1">
      <c r="E36" s="50" t="s">
        <v>69</v>
      </c>
      <c r="N36"/>
    </row>
    <row r="37" spans="1:44" ht="16.5" customHeight="1">
      <c r="A37" s="50"/>
      <c r="E37" s="105" t="s">
        <v>70</v>
      </c>
      <c r="N37"/>
    </row>
    <row r="38" spans="1:44" ht="24" customHeight="1">
      <c r="A38" s="119" t="s">
        <v>71</v>
      </c>
      <c r="E38" s="196" t="s">
        <v>72</v>
      </c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7"/>
      <c r="AK38" s="197"/>
      <c r="AL38" s="197"/>
      <c r="AM38" s="197"/>
      <c r="AN38" s="197"/>
      <c r="AO38" s="197"/>
      <c r="AP38" s="197"/>
      <c r="AQ38" s="197"/>
      <c r="AR38" s="198"/>
    </row>
    <row r="39" spans="1:44" ht="24" customHeight="1">
      <c r="A39" s="119"/>
      <c r="E39" s="199" t="s">
        <v>73</v>
      </c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200"/>
    </row>
    <row r="40" spans="1:44" ht="18" customHeight="1">
      <c r="E40" s="204" t="s">
        <v>74</v>
      </c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200"/>
    </row>
    <row r="41" spans="1:44" ht="18" customHeight="1">
      <c r="E41" s="199"/>
      <c r="F41" s="195" t="s">
        <v>75</v>
      </c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200"/>
    </row>
    <row r="42" spans="1:44" ht="18" customHeight="1">
      <c r="E42" s="199"/>
      <c r="F42" s="195" t="s">
        <v>76</v>
      </c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200"/>
    </row>
    <row r="43" spans="1:44" ht="22.5" customHeight="1" thickBot="1">
      <c r="E43" s="201" t="s">
        <v>77</v>
      </c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3"/>
    </row>
    <row r="44" spans="1:44" ht="12" customHeight="1">
      <c r="N44"/>
    </row>
    <row r="45" spans="1:44" ht="12" customHeight="1">
      <c r="N45"/>
    </row>
    <row r="46" spans="1:44" ht="18" customHeight="1">
      <c r="A46" s="93" t="s">
        <v>78</v>
      </c>
      <c r="E46" s="223" t="s">
        <v>79</v>
      </c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  <c r="AM46" s="223"/>
      <c r="AN46" s="223"/>
      <c r="AO46" s="223"/>
      <c r="AP46" s="223"/>
      <c r="AQ46" s="223"/>
      <c r="AR46" s="223"/>
    </row>
    <row r="47" spans="1:44" ht="12" customHeight="1">
      <c r="E47" s="34" t="s">
        <v>80</v>
      </c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</row>
    <row r="48" spans="1:44" ht="12" customHeight="1">
      <c r="E48" s="34" t="s">
        <v>81</v>
      </c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</row>
    <row r="49" spans="5:31" ht="12" customHeight="1">
      <c r="E49" s="34" t="s">
        <v>82</v>
      </c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</row>
    <row r="50" spans="5:31" ht="12" customHeight="1">
      <c r="E50" s="34" t="s">
        <v>83</v>
      </c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</row>
    <row r="51" spans="5:31" ht="12" customHeight="1">
      <c r="E51" s="34" t="s">
        <v>84</v>
      </c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</row>
    <row r="52" spans="5:31" ht="12" customHeight="1">
      <c r="E52" s="34" t="s">
        <v>85</v>
      </c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5:31" ht="12" customHeight="1"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</row>
    <row r="54" spans="5:31" ht="12" customHeight="1">
      <c r="E54" s="34" t="s">
        <v>86</v>
      </c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</row>
  </sheetData>
  <mergeCells count="17">
    <mergeCell ref="P3:R3"/>
    <mergeCell ref="S3:U3"/>
    <mergeCell ref="V3:X3"/>
    <mergeCell ref="Y3:AA3"/>
    <mergeCell ref="A28:A33"/>
    <mergeCell ref="M3:O3"/>
    <mergeCell ref="M28:O28"/>
    <mergeCell ref="C1:D1"/>
    <mergeCell ref="G28:I28"/>
    <mergeCell ref="J28:L28"/>
    <mergeCell ref="G3:I3"/>
    <mergeCell ref="J3:L3"/>
    <mergeCell ref="E5:E8"/>
    <mergeCell ref="E10:E14"/>
    <mergeCell ref="E28:E33"/>
    <mergeCell ref="E16:E20"/>
    <mergeCell ref="E22:E26"/>
  </mergeCells>
  <pageMargins left="0.7" right="0.7" top="0.75" bottom="0.75" header="0.3" footer="0.3"/>
  <pageSetup paperSize="9" scale="60" orientation="portrait" horizontalDpi="4294967293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0"/>
  <sheetViews>
    <sheetView zoomScale="82" zoomScaleNormal="82" workbookViewId="0">
      <pane xSplit="1" ySplit="5" topLeftCell="B26" activePane="bottomRight" state="frozen"/>
      <selection pane="bottomRight" activeCell="F43" sqref="F43:F44"/>
      <selection pane="bottomLeft" activeCell="A4" sqref="A4"/>
      <selection pane="topRight" activeCell="B1" sqref="B1"/>
    </sheetView>
  </sheetViews>
  <sheetFormatPr defaultRowHeight="15"/>
  <cols>
    <col min="1" max="1" width="48.85546875" customWidth="1"/>
    <col min="2" max="3" width="20" customWidth="1"/>
    <col min="4" max="4" width="15.140625" customWidth="1"/>
    <col min="5" max="5" width="16.140625" customWidth="1"/>
    <col min="6" max="10" width="13.7109375" customWidth="1"/>
  </cols>
  <sheetData>
    <row r="1" spans="1:10" ht="15.75">
      <c r="A1" s="18" t="s">
        <v>87</v>
      </c>
      <c r="B1" s="18" t="str">
        <f>'Sales &amp; Grossmargin forecast '!B1</f>
        <v>Drafted in UGX</v>
      </c>
      <c r="C1" s="18"/>
      <c r="D1" s="304"/>
    </row>
    <row r="2" spans="1:10" ht="15.75">
      <c r="A2" s="18"/>
      <c r="B2" s="449" t="s">
        <v>88</v>
      </c>
      <c r="C2" s="450"/>
      <c r="D2" s="336" t="s">
        <v>89</v>
      </c>
    </row>
    <row r="3" spans="1:10" ht="15.75">
      <c r="A3" s="18"/>
      <c r="B3" s="337" t="s">
        <v>47</v>
      </c>
      <c r="C3" s="345" t="s">
        <v>48</v>
      </c>
      <c r="D3" s="336"/>
      <c r="F3" s="333" t="s">
        <v>90</v>
      </c>
    </row>
    <row r="4" spans="1:10" ht="15.75">
      <c r="A4" s="34"/>
      <c r="B4" s="302">
        <f>'Sales &amp; Grossmargin forecast '!C3</f>
        <v>2022</v>
      </c>
      <c r="C4" s="302">
        <f>'Sales &amp; Grossmargin forecast '!D3</f>
        <v>2023</v>
      </c>
      <c r="D4" s="303" t="s">
        <v>52</v>
      </c>
      <c r="E4" s="303" t="s">
        <v>53</v>
      </c>
      <c r="F4" s="303">
        <f>C4+1</f>
        <v>2024</v>
      </c>
      <c r="G4" s="303">
        <f>F4+1</f>
        <v>2025</v>
      </c>
      <c r="H4" s="303">
        <f>G4+1</f>
        <v>2026</v>
      </c>
      <c r="I4" s="303">
        <f>H4+1</f>
        <v>2027</v>
      </c>
      <c r="J4" s="303">
        <f>I4+1</f>
        <v>2028</v>
      </c>
    </row>
    <row r="5" spans="1:10">
      <c r="A5" s="476"/>
      <c r="B5" s="476"/>
      <c r="C5" s="476"/>
      <c r="D5" s="476"/>
      <c r="E5" s="476"/>
    </row>
    <row r="6" spans="1:10">
      <c r="A6" s="1" t="s">
        <v>91</v>
      </c>
      <c r="B6" s="1"/>
      <c r="C6" s="1"/>
      <c r="D6" s="1"/>
      <c r="E6" s="1"/>
    </row>
    <row r="7" spans="1:10">
      <c r="A7" s="21" t="s">
        <v>92</v>
      </c>
      <c r="B7" s="297"/>
      <c r="C7" s="297"/>
      <c r="D7" s="133">
        <v>0</v>
      </c>
      <c r="E7" s="133">
        <v>0</v>
      </c>
      <c r="F7" s="8">
        <f>SUM(D7:E7)</f>
        <v>0</v>
      </c>
      <c r="G7" s="132">
        <v>0</v>
      </c>
      <c r="H7" s="132">
        <v>0</v>
      </c>
      <c r="I7" s="132">
        <v>0</v>
      </c>
      <c r="J7" s="132">
        <v>0</v>
      </c>
    </row>
    <row r="8" spans="1:10">
      <c r="A8" s="19" t="s">
        <v>93</v>
      </c>
      <c r="B8" s="298"/>
      <c r="C8" s="298"/>
      <c r="D8" s="134">
        <v>0</v>
      </c>
      <c r="E8" s="134">
        <v>0</v>
      </c>
      <c r="F8" s="8">
        <f>SUM(D8:E8)</f>
        <v>0</v>
      </c>
      <c r="G8" s="132">
        <v>0</v>
      </c>
      <c r="H8" s="132">
        <v>0</v>
      </c>
      <c r="I8" s="132">
        <v>0</v>
      </c>
      <c r="J8" s="132">
        <v>0</v>
      </c>
    </row>
    <row r="9" spans="1:10">
      <c r="A9" s="20" t="s">
        <v>94</v>
      </c>
      <c r="B9" s="298"/>
      <c r="C9" s="298"/>
      <c r="D9" s="135">
        <v>0</v>
      </c>
      <c r="E9" s="135">
        <v>0</v>
      </c>
      <c r="F9" s="8">
        <f>SUM(D9:E9)</f>
        <v>0</v>
      </c>
      <c r="G9" s="132">
        <v>0</v>
      </c>
      <c r="H9" s="132">
        <v>0</v>
      </c>
      <c r="I9" s="132">
        <v>0</v>
      </c>
      <c r="J9" s="132">
        <v>0</v>
      </c>
    </row>
    <row r="10" spans="1:10">
      <c r="A10" s="33" t="s">
        <v>95</v>
      </c>
      <c r="B10" s="7">
        <f>SUM(B7:B9)</f>
        <v>0</v>
      </c>
      <c r="C10" s="7">
        <f>SUM(C7:C9)</f>
        <v>0</v>
      </c>
      <c r="D10" s="7">
        <f>SUM(D7:D9)</f>
        <v>0</v>
      </c>
      <c r="E10" s="7">
        <f t="shared" ref="E10" si="0">SUM(E7:E9)</f>
        <v>0</v>
      </c>
      <c r="F10" s="39">
        <f>SUM(F7:F9)</f>
        <v>0</v>
      </c>
      <c r="G10" s="90">
        <f t="shared" ref="G10:H10" si="1">SUM(G7:G9)</f>
        <v>0</v>
      </c>
      <c r="H10" s="90">
        <f t="shared" si="1"/>
        <v>0</v>
      </c>
      <c r="I10" s="90">
        <f t="shared" ref="I10" si="2">SUM(I7:I9)</f>
        <v>0</v>
      </c>
      <c r="J10" s="90">
        <f>SUM(J7:J9)</f>
        <v>0</v>
      </c>
    </row>
    <row r="11" spans="1:10">
      <c r="A11" s="15"/>
      <c r="B11" s="15"/>
      <c r="C11" s="15"/>
      <c r="G11" s="72"/>
      <c r="H11" s="72"/>
      <c r="I11" s="72"/>
      <c r="J11" s="72"/>
    </row>
    <row r="12" spans="1:10">
      <c r="A12" s="362" t="s">
        <v>96</v>
      </c>
      <c r="B12" s="362"/>
      <c r="C12" s="1"/>
      <c r="D12" s="472"/>
      <c r="E12" s="472"/>
      <c r="F12" s="477"/>
      <c r="G12" s="72"/>
      <c r="H12" s="72"/>
      <c r="I12" s="72"/>
      <c r="J12" s="72"/>
    </row>
    <row r="13" spans="1:10">
      <c r="A13" s="28" t="s">
        <v>97</v>
      </c>
      <c r="B13" s="1"/>
      <c r="C13" s="364"/>
      <c r="D13" s="360">
        <v>0</v>
      </c>
      <c r="E13" s="360">
        <v>0</v>
      </c>
      <c r="F13">
        <f>(D13+E13)/2</f>
        <v>0</v>
      </c>
      <c r="G13" s="368">
        <v>0</v>
      </c>
      <c r="H13" s="368">
        <v>0</v>
      </c>
      <c r="I13" s="368">
        <v>0</v>
      </c>
      <c r="J13" s="368">
        <v>0</v>
      </c>
    </row>
    <row r="14" spans="1:10">
      <c r="A14" s="36" t="s">
        <v>98</v>
      </c>
      <c r="B14" s="1"/>
      <c r="C14" s="365"/>
      <c r="D14" s="360"/>
      <c r="E14" s="360"/>
      <c r="G14" s="420"/>
      <c r="H14" s="368"/>
      <c r="I14" s="368"/>
      <c r="J14" s="368"/>
    </row>
    <row r="15" spans="1:10">
      <c r="A15" s="36" t="s">
        <v>99</v>
      </c>
      <c r="B15" s="1"/>
      <c r="C15" s="365"/>
      <c r="D15" s="360"/>
      <c r="E15" s="360"/>
      <c r="G15" s="420"/>
      <c r="H15" s="368"/>
      <c r="I15" s="368"/>
      <c r="J15" s="368"/>
    </row>
    <row r="16" spans="1:10">
      <c r="A16" s="28" t="s">
        <v>100</v>
      </c>
      <c r="B16" s="1"/>
      <c r="C16" s="365"/>
      <c r="D16" s="10">
        <f>D14+D15</f>
        <v>0</v>
      </c>
      <c r="E16" s="10">
        <f>E14+E15</f>
        <v>0</v>
      </c>
      <c r="F16" s="8"/>
      <c r="G16" s="10">
        <f t="shared" ref="G16:J16" si="3">G14+G15</f>
        <v>0</v>
      </c>
      <c r="H16" s="10">
        <f t="shared" si="3"/>
        <v>0</v>
      </c>
      <c r="I16" s="10">
        <f t="shared" si="3"/>
        <v>0</v>
      </c>
      <c r="J16" s="10">
        <f t="shared" si="3"/>
        <v>0</v>
      </c>
    </row>
    <row r="17" spans="1:10">
      <c r="A17" s="425" t="s">
        <v>101</v>
      </c>
      <c r="B17" s="362"/>
      <c r="C17" s="366"/>
      <c r="D17" s="367">
        <f>D13*D16</f>
        <v>0</v>
      </c>
      <c r="E17" s="367">
        <f>E13*E16</f>
        <v>0</v>
      </c>
      <c r="F17" s="12">
        <f>SUM(D17:E17)</f>
        <v>0</v>
      </c>
      <c r="G17" s="367">
        <f t="shared" ref="G17:J17" si="4">G13*G16</f>
        <v>0</v>
      </c>
      <c r="H17" s="367">
        <f t="shared" si="4"/>
        <v>0</v>
      </c>
      <c r="I17" s="367">
        <f t="shared" si="4"/>
        <v>0</v>
      </c>
      <c r="J17" s="367">
        <f t="shared" si="4"/>
        <v>0</v>
      </c>
    </row>
    <row r="18" spans="1:10">
      <c r="A18" s="1"/>
      <c r="B18" s="362"/>
      <c r="C18" s="362"/>
      <c r="G18" s="72"/>
      <c r="H18" s="72"/>
      <c r="I18" s="72"/>
      <c r="J18" s="72"/>
    </row>
    <row r="19" spans="1:10">
      <c r="A19" s="36" t="s">
        <v>102</v>
      </c>
      <c r="B19" s="44"/>
      <c r="C19" s="44"/>
      <c r="D19" s="133">
        <v>0</v>
      </c>
      <c r="E19" s="133">
        <f>D19*1</f>
        <v>0</v>
      </c>
      <c r="F19">
        <f>(D19+E19)/2</f>
        <v>0</v>
      </c>
      <c r="G19" s="132">
        <v>0</v>
      </c>
      <c r="H19" s="132">
        <v>0</v>
      </c>
      <c r="I19" s="132">
        <v>0</v>
      </c>
      <c r="J19" s="132">
        <v>0</v>
      </c>
    </row>
    <row r="20" spans="1:10">
      <c r="A20" s="36" t="s">
        <v>98</v>
      </c>
      <c r="B20" s="44"/>
      <c r="C20" s="44"/>
      <c r="D20" s="360">
        <v>0</v>
      </c>
      <c r="E20" s="360">
        <v>0</v>
      </c>
      <c r="F20" s="8"/>
      <c r="G20" s="132">
        <v>0</v>
      </c>
      <c r="H20" s="132"/>
      <c r="I20" s="132"/>
      <c r="J20" s="132"/>
    </row>
    <row r="21" spans="1:10">
      <c r="A21" s="36" t="s">
        <v>99</v>
      </c>
      <c r="B21" s="44"/>
      <c r="C21" s="44"/>
      <c r="D21" s="360">
        <f>D20*0.3</f>
        <v>0</v>
      </c>
      <c r="E21" s="360">
        <f>E20*0.3</f>
        <v>0</v>
      </c>
      <c r="F21" s="8"/>
      <c r="G21" s="360">
        <f>G20*0.3</f>
        <v>0</v>
      </c>
      <c r="H21" s="132"/>
      <c r="I21" s="132"/>
      <c r="J21" s="132"/>
    </row>
    <row r="22" spans="1:10">
      <c r="A22" s="36" t="s">
        <v>100</v>
      </c>
      <c r="B22" s="38"/>
      <c r="C22" s="38"/>
      <c r="D22" s="10">
        <f>D20+D21</f>
        <v>0</v>
      </c>
      <c r="E22" s="10">
        <f>E20+E21</f>
        <v>0</v>
      </c>
      <c r="F22" s="8"/>
      <c r="G22" s="10">
        <f t="shared" ref="G22:J22" si="5">G20+G21</f>
        <v>0</v>
      </c>
      <c r="H22" s="10">
        <f t="shared" si="5"/>
        <v>0</v>
      </c>
      <c r="I22" s="10">
        <f t="shared" si="5"/>
        <v>0</v>
      </c>
      <c r="J22" s="10">
        <f t="shared" si="5"/>
        <v>0</v>
      </c>
    </row>
    <row r="23" spans="1:10">
      <c r="A23" s="13" t="s">
        <v>103</v>
      </c>
      <c r="B23" s="13"/>
      <c r="C23" s="13"/>
      <c r="D23" s="7">
        <f>D19*D22</f>
        <v>0</v>
      </c>
      <c r="E23" s="7">
        <f t="shared" ref="E23" si="6">E19*E22</f>
        <v>0</v>
      </c>
      <c r="F23" s="12">
        <f>SUM(D23:E23)</f>
        <v>0</v>
      </c>
      <c r="G23" s="66">
        <f>G19*G22</f>
        <v>0</v>
      </c>
      <c r="H23" s="66">
        <f t="shared" ref="H23" si="7">H19*H22</f>
        <v>0</v>
      </c>
      <c r="I23" s="66">
        <f t="shared" ref="I23:J23" si="8">I19*I22</f>
        <v>0</v>
      </c>
      <c r="J23" s="66">
        <f t="shared" si="8"/>
        <v>0</v>
      </c>
    </row>
    <row r="24" spans="1:10">
      <c r="A24" s="13"/>
      <c r="F24" s="35"/>
      <c r="G24" s="72"/>
      <c r="H24" s="72"/>
      <c r="I24" s="72"/>
      <c r="J24" s="72"/>
    </row>
    <row r="25" spans="1:10">
      <c r="A25" s="36" t="s">
        <v>104</v>
      </c>
      <c r="B25" s="284"/>
      <c r="C25" s="284"/>
      <c r="D25" s="360">
        <v>0</v>
      </c>
      <c r="E25" s="361">
        <f>D25*1</f>
        <v>0</v>
      </c>
      <c r="F25">
        <f>(D25+E25)/2</f>
        <v>0</v>
      </c>
      <c r="G25" s="132">
        <v>0</v>
      </c>
      <c r="H25" s="132">
        <v>0</v>
      </c>
      <c r="I25" s="132">
        <v>0</v>
      </c>
      <c r="J25" s="132">
        <v>0</v>
      </c>
    </row>
    <row r="26" spans="1:10">
      <c r="A26" s="36" t="s">
        <v>98</v>
      </c>
      <c r="B26" s="44"/>
      <c r="C26" s="44"/>
      <c r="D26" s="360">
        <v>0</v>
      </c>
      <c r="E26" s="360">
        <v>0</v>
      </c>
      <c r="F26" s="9"/>
      <c r="G26" s="132">
        <v>0</v>
      </c>
      <c r="H26" s="132"/>
      <c r="I26" s="132"/>
      <c r="J26" s="132"/>
    </row>
    <row r="27" spans="1:10">
      <c r="A27" s="36" t="s">
        <v>99</v>
      </c>
      <c r="B27" s="44"/>
      <c r="C27" s="44"/>
      <c r="D27" s="360">
        <f>D26*0.3</f>
        <v>0</v>
      </c>
      <c r="E27" s="360">
        <f>E26*0.3</f>
        <v>0</v>
      </c>
      <c r="F27" s="9"/>
      <c r="G27" s="360">
        <f>G26*0.3</f>
        <v>0</v>
      </c>
      <c r="H27" s="132"/>
      <c r="I27" s="132"/>
      <c r="J27" s="132"/>
    </row>
    <row r="28" spans="1:10">
      <c r="A28" s="36" t="s">
        <v>100</v>
      </c>
      <c r="B28" s="38"/>
      <c r="C28" s="38"/>
      <c r="D28" s="370">
        <f>D26+D27</f>
        <v>0</v>
      </c>
      <c r="E28" s="370">
        <f>E26+E27</f>
        <v>0</v>
      </c>
      <c r="F28" s="286"/>
      <c r="G28" s="370">
        <f t="shared" ref="G28:J28" si="9">G26+G27</f>
        <v>0</v>
      </c>
      <c r="H28" s="370">
        <f t="shared" si="9"/>
        <v>0</v>
      </c>
      <c r="I28" s="370">
        <f t="shared" si="9"/>
        <v>0</v>
      </c>
      <c r="J28" s="370">
        <f t="shared" si="9"/>
        <v>0</v>
      </c>
    </row>
    <row r="29" spans="1:10">
      <c r="A29" s="21" t="s">
        <v>105</v>
      </c>
      <c r="B29" s="21"/>
      <c r="C29" s="21"/>
      <c r="D29" s="9">
        <f>D25*D28</f>
        <v>0</v>
      </c>
      <c r="E29" s="9">
        <f t="shared" ref="E29" si="10">E25*E28</f>
        <v>0</v>
      </c>
      <c r="F29" s="53">
        <f>SUM(D29:E29)</f>
        <v>0</v>
      </c>
      <c r="G29" s="66">
        <f t="shared" ref="G29" si="11">G25*G28</f>
        <v>0</v>
      </c>
      <c r="H29" s="66">
        <f t="shared" ref="H29" si="12">H25*H28</f>
        <v>0</v>
      </c>
      <c r="I29" s="66">
        <f t="shared" ref="I29:J29" si="13">I25*I28</f>
        <v>0</v>
      </c>
      <c r="J29" s="66">
        <f t="shared" si="13"/>
        <v>0</v>
      </c>
    </row>
    <row r="30" spans="1:10">
      <c r="A30" s="14"/>
      <c r="B30" s="14"/>
      <c r="C30" s="14"/>
      <c r="D30" s="14"/>
      <c r="E30" s="14"/>
      <c r="F30" s="14"/>
      <c r="G30" s="72"/>
      <c r="H30" s="72"/>
      <c r="I30" s="72"/>
      <c r="J30" s="72"/>
    </row>
    <row r="31" spans="1:10">
      <c r="A31" s="38" t="s">
        <v>106</v>
      </c>
      <c r="B31" s="44"/>
      <c r="C31" s="44"/>
      <c r="D31" s="133">
        <v>0</v>
      </c>
      <c r="E31" s="133">
        <f>D31*1</f>
        <v>0</v>
      </c>
      <c r="F31">
        <f>(D31+E31)/2</f>
        <v>0</v>
      </c>
      <c r="G31" s="132">
        <v>0</v>
      </c>
      <c r="H31" s="132">
        <v>0</v>
      </c>
      <c r="I31" s="132">
        <v>0</v>
      </c>
      <c r="J31" s="132">
        <v>0</v>
      </c>
    </row>
    <row r="32" spans="1:10">
      <c r="A32" s="36" t="s">
        <v>98</v>
      </c>
      <c r="B32" s="44"/>
      <c r="C32" s="44"/>
      <c r="D32" s="360">
        <v>0</v>
      </c>
      <c r="E32" s="360">
        <v>0</v>
      </c>
      <c r="F32" s="9"/>
      <c r="G32" s="132">
        <v>0</v>
      </c>
      <c r="H32" s="132"/>
      <c r="I32" s="132"/>
      <c r="J32" s="132"/>
    </row>
    <row r="33" spans="1:11">
      <c r="A33" s="36" t="s">
        <v>99</v>
      </c>
      <c r="B33" s="44"/>
      <c r="C33" s="44"/>
      <c r="D33" s="360">
        <f>D32*0.3</f>
        <v>0</v>
      </c>
      <c r="E33" s="360">
        <f>E32*0.3</f>
        <v>0</v>
      </c>
      <c r="F33" s="9"/>
      <c r="G33" s="360">
        <f>G32*0.3</f>
        <v>0</v>
      </c>
      <c r="H33" s="132"/>
      <c r="I33" s="132"/>
      <c r="J33" s="132"/>
    </row>
    <row r="34" spans="1:11">
      <c r="A34" s="36" t="s">
        <v>107</v>
      </c>
      <c r="B34" s="38"/>
      <c r="C34" s="38"/>
      <c r="D34" s="10">
        <f>D32+D33</f>
        <v>0</v>
      </c>
      <c r="E34" s="10">
        <f>E32+E33</f>
        <v>0</v>
      </c>
      <c r="F34" s="9"/>
      <c r="G34" s="10">
        <f t="shared" ref="G34:J34" si="14">G32+G33</f>
        <v>0</v>
      </c>
      <c r="H34" s="10">
        <f t="shared" si="14"/>
        <v>0</v>
      </c>
      <c r="I34" s="10">
        <f t="shared" si="14"/>
        <v>0</v>
      </c>
      <c r="J34" s="10">
        <f t="shared" si="14"/>
        <v>0</v>
      </c>
    </row>
    <row r="35" spans="1:11">
      <c r="A35" s="21" t="s">
        <v>108</v>
      </c>
      <c r="B35" s="21"/>
      <c r="C35" s="21"/>
      <c r="D35" s="8">
        <f>D31*D34</f>
        <v>0</v>
      </c>
      <c r="E35" s="8">
        <f t="shared" ref="E35" si="15">E31*E34</f>
        <v>0</v>
      </c>
      <c r="F35" s="53">
        <f>SUM(D35:E35)</f>
        <v>0</v>
      </c>
      <c r="G35" s="66">
        <f t="shared" ref="G35" si="16">G31*G34</f>
        <v>0</v>
      </c>
      <c r="H35" s="66">
        <f t="shared" ref="H35" si="17">H31*H34</f>
        <v>0</v>
      </c>
      <c r="I35" s="66">
        <f t="shared" ref="I35:J35" si="18">I31*I34</f>
        <v>0</v>
      </c>
      <c r="J35" s="66">
        <f t="shared" si="18"/>
        <v>0</v>
      </c>
    </row>
    <row r="36" spans="1:11">
      <c r="A36" s="14"/>
      <c r="B36" s="14"/>
      <c r="C36" s="14"/>
      <c r="D36" s="294"/>
      <c r="E36" s="14"/>
      <c r="F36" s="14"/>
      <c r="G36" s="72"/>
      <c r="H36" s="72"/>
      <c r="I36" s="72"/>
      <c r="J36" s="72"/>
    </row>
    <row r="37" spans="1:11">
      <c r="A37" s="38" t="s">
        <v>109</v>
      </c>
      <c r="B37" s="44"/>
      <c r="C37" s="44"/>
      <c r="D37" s="360">
        <v>0</v>
      </c>
      <c r="E37" s="361">
        <f>D37*1</f>
        <v>0</v>
      </c>
      <c r="F37">
        <f>(D37+E37)/2</f>
        <v>0</v>
      </c>
      <c r="G37" s="132">
        <v>0</v>
      </c>
      <c r="H37" s="132">
        <v>0</v>
      </c>
      <c r="I37" s="132">
        <v>0</v>
      </c>
      <c r="J37" s="132">
        <v>0</v>
      </c>
    </row>
    <row r="38" spans="1:11">
      <c r="A38" s="36" t="s">
        <v>98</v>
      </c>
      <c r="B38" s="44"/>
      <c r="C38" s="44"/>
      <c r="D38" s="360">
        <v>0</v>
      </c>
      <c r="E38" s="360">
        <v>0</v>
      </c>
      <c r="F38" s="9"/>
      <c r="G38" s="132">
        <v>0</v>
      </c>
      <c r="H38" s="132"/>
      <c r="I38" s="132"/>
      <c r="J38" s="132"/>
    </row>
    <row r="39" spans="1:11">
      <c r="A39" s="36" t="s">
        <v>99</v>
      </c>
      <c r="B39" s="44"/>
      <c r="C39" s="44"/>
      <c r="D39" s="360">
        <f>D38*0.3</f>
        <v>0</v>
      </c>
      <c r="E39" s="360">
        <f>E38*0.3</f>
        <v>0</v>
      </c>
      <c r="F39" s="9"/>
      <c r="G39" s="360">
        <f>G38*0.3</f>
        <v>0</v>
      </c>
      <c r="H39" s="132"/>
      <c r="I39" s="132"/>
      <c r="J39" s="132"/>
    </row>
    <row r="40" spans="1:11">
      <c r="A40" s="36" t="s">
        <v>107</v>
      </c>
      <c r="B40" s="38"/>
      <c r="C40" s="38"/>
      <c r="D40" s="369">
        <f>D38+D39</f>
        <v>0</v>
      </c>
      <c r="E40" s="369">
        <f>E38+E39</f>
        <v>0</v>
      </c>
      <c r="F40" s="10"/>
      <c r="G40" s="369">
        <f t="shared" ref="G40:J40" si="19">G38+G39</f>
        <v>0</v>
      </c>
      <c r="H40" s="369">
        <f t="shared" si="19"/>
        <v>0</v>
      </c>
      <c r="I40" s="369">
        <f t="shared" si="19"/>
        <v>0</v>
      </c>
      <c r="J40" s="369">
        <f t="shared" si="19"/>
        <v>0</v>
      </c>
    </row>
    <row r="41" spans="1:11">
      <c r="A41" s="21" t="s">
        <v>110</v>
      </c>
      <c r="B41" s="21"/>
      <c r="C41" s="21"/>
      <c r="D41" s="9">
        <f>D37*D40</f>
        <v>0</v>
      </c>
      <c r="E41" s="8">
        <f t="shared" ref="E41" si="20">E37*E40</f>
        <v>0</v>
      </c>
      <c r="F41" s="53">
        <f>SUM(D41:E41)</f>
        <v>0</v>
      </c>
      <c r="G41" s="66">
        <f t="shared" ref="G41" si="21">G37*G40</f>
        <v>0</v>
      </c>
      <c r="H41" s="66">
        <f t="shared" ref="H41" si="22">H37*H40</f>
        <v>0</v>
      </c>
      <c r="I41" s="66">
        <f t="shared" ref="I41:J41" si="23">I37*I40</f>
        <v>0</v>
      </c>
      <c r="J41" s="66">
        <f t="shared" si="23"/>
        <v>0</v>
      </c>
    </row>
    <row r="42" spans="1:11">
      <c r="A42" s="371"/>
      <c r="B42" s="294"/>
      <c r="C42" s="294"/>
      <c r="D42" s="294"/>
      <c r="E42" s="294"/>
      <c r="F42" s="371"/>
      <c r="G42" s="72"/>
      <c r="H42" s="72"/>
      <c r="I42" s="72"/>
      <c r="J42" s="72"/>
    </row>
    <row r="43" spans="1:11">
      <c r="A43" t="s">
        <v>111</v>
      </c>
      <c r="B43" s="363"/>
      <c r="C43" s="363"/>
      <c r="D43" s="369">
        <f t="shared" ref="D43:J43" si="24">D13</f>
        <v>0</v>
      </c>
      <c r="E43" s="369">
        <f t="shared" si="24"/>
        <v>0</v>
      </c>
      <c r="F43" s="362">
        <f t="shared" si="24"/>
        <v>0</v>
      </c>
      <c r="G43" s="369">
        <f t="shared" si="24"/>
        <v>0</v>
      </c>
      <c r="H43" s="369">
        <f t="shared" si="24"/>
        <v>0</v>
      </c>
      <c r="I43" s="369">
        <f t="shared" si="24"/>
        <v>0</v>
      </c>
      <c r="J43" s="369">
        <f t="shared" si="24"/>
        <v>0</v>
      </c>
    </row>
    <row r="44" spans="1:11">
      <c r="A44" s="19" t="s">
        <v>112</v>
      </c>
      <c r="B44" s="369"/>
      <c r="C44" s="369"/>
      <c r="D44" s="35">
        <f>SUM(D19+D25+D31+D37)</f>
        <v>0</v>
      </c>
      <c r="E44" s="35">
        <f>SUM(E19+E25+E31+E37)</f>
        <v>0</v>
      </c>
      <c r="F44" s="1">
        <f>F19+F25+F31+F37</f>
        <v>0</v>
      </c>
      <c r="G44" s="9">
        <f>SUM(G19+G25+G31+G37)</f>
        <v>0</v>
      </c>
      <c r="H44" s="9">
        <f>SUM(H19+H25+H31+H37)</f>
        <v>0</v>
      </c>
      <c r="I44" s="9">
        <f t="shared" ref="I44:J44" si="25">SUM(I19+I25+I31+I37)</f>
        <v>0</v>
      </c>
      <c r="J44" s="9">
        <f t="shared" si="25"/>
        <v>0</v>
      </c>
    </row>
    <row r="45" spans="1:11">
      <c r="A45" s="37" t="s">
        <v>113</v>
      </c>
      <c r="B45" s="299"/>
      <c r="C45" s="299"/>
      <c r="D45" s="7">
        <f>SUM(D17+D23+D29+D35+D41)</f>
        <v>0</v>
      </c>
      <c r="E45" s="7">
        <f>SUM(E17+E23+E29+E35+E41)</f>
        <v>0</v>
      </c>
      <c r="F45" s="12">
        <f>SUM(D45:E45)</f>
        <v>0</v>
      </c>
      <c r="G45" s="7">
        <f t="shared" ref="G45:I45" si="26">SUM(G17+G23+G29+G35+G41)</f>
        <v>0</v>
      </c>
      <c r="H45" s="7">
        <f t="shared" si="26"/>
        <v>0</v>
      </c>
      <c r="I45" s="7">
        <f t="shared" si="26"/>
        <v>0</v>
      </c>
      <c r="J45" s="66">
        <f>SUM(J17+J23+J29+J35+J41)</f>
        <v>0</v>
      </c>
    </row>
    <row r="46" spans="1:11">
      <c r="G46" s="72"/>
      <c r="H46" s="72"/>
      <c r="I46" s="72"/>
      <c r="J46" s="72"/>
    </row>
    <row r="47" spans="1:11">
      <c r="A47" s="1" t="s">
        <v>114</v>
      </c>
      <c r="B47" s="1"/>
      <c r="C47" s="1"/>
      <c r="G47" s="72"/>
      <c r="H47" s="72"/>
      <c r="I47" s="72"/>
      <c r="J47" s="72"/>
    </row>
    <row r="48" spans="1:11">
      <c r="A48" s="21" t="s">
        <v>115</v>
      </c>
      <c r="B48" s="21"/>
      <c r="C48" s="21"/>
      <c r="D48" s="133">
        <v>0</v>
      </c>
      <c r="E48" s="133">
        <v>0</v>
      </c>
      <c r="F48" s="8">
        <f>SUM(D48:E48)</f>
        <v>0</v>
      </c>
      <c r="G48" s="132">
        <f>F48*(1+$H$95)</f>
        <v>0</v>
      </c>
      <c r="H48" s="132">
        <f>G48*(1+$H$95)</f>
        <v>0</v>
      </c>
      <c r="I48" s="132">
        <f>H48*(1+$H$95)</f>
        <v>0</v>
      </c>
      <c r="J48" s="132">
        <f>I48*(1+$H$95)</f>
        <v>0</v>
      </c>
      <c r="K48" t="s">
        <v>116</v>
      </c>
    </row>
    <row r="49" spans="1:11">
      <c r="A49" s="19" t="s">
        <v>117</v>
      </c>
      <c r="B49" s="19"/>
      <c r="C49" s="19"/>
      <c r="D49" s="134">
        <v>0</v>
      </c>
      <c r="E49" s="134">
        <v>0</v>
      </c>
      <c r="F49" s="8">
        <f>SUM(D49:E49)</f>
        <v>0</v>
      </c>
      <c r="G49" s="132">
        <f>F49*1</f>
        <v>0</v>
      </c>
      <c r="H49" s="132">
        <f>G49*1</f>
        <v>0</v>
      </c>
      <c r="I49" s="132">
        <f t="shared" ref="I49:J49" si="27">H49*1</f>
        <v>0</v>
      </c>
      <c r="J49" s="132">
        <f t="shared" si="27"/>
        <v>0</v>
      </c>
      <c r="K49" t="s">
        <v>118</v>
      </c>
    </row>
    <row r="50" spans="1:11">
      <c r="A50" s="19" t="s">
        <v>119</v>
      </c>
      <c r="B50" s="19"/>
      <c r="C50" s="19"/>
      <c r="D50" s="134">
        <v>0</v>
      </c>
      <c r="E50" s="134">
        <v>0</v>
      </c>
      <c r="F50" s="8">
        <f>SUM(D50:E50)</f>
        <v>0</v>
      </c>
      <c r="G50" s="132">
        <f>F50*1</f>
        <v>0</v>
      </c>
      <c r="H50" s="132">
        <f>G50*1</f>
        <v>0</v>
      </c>
      <c r="I50" s="132">
        <f t="shared" ref="I50:J50" si="28">H50*1</f>
        <v>0</v>
      </c>
      <c r="J50" s="132">
        <f t="shared" si="28"/>
        <v>0</v>
      </c>
    </row>
    <row r="51" spans="1:11">
      <c r="A51" s="19" t="s">
        <v>120</v>
      </c>
      <c r="B51" s="19"/>
      <c r="C51" s="19"/>
      <c r="D51" s="134">
        <v>0</v>
      </c>
      <c r="E51" s="134">
        <v>0</v>
      </c>
      <c r="F51" s="8">
        <f>SUM(D51:E51)</f>
        <v>0</v>
      </c>
      <c r="G51" s="132">
        <f>F51*(1+$H$95)</f>
        <v>0</v>
      </c>
      <c r="H51" s="132">
        <f>G51*(1+$H$95)</f>
        <v>0</v>
      </c>
      <c r="I51" s="132">
        <f>H51*(1+$H$95)</f>
        <v>0</v>
      </c>
      <c r="J51" s="132">
        <f>I51*(1+$H$95)</f>
        <v>0</v>
      </c>
      <c r="K51" t="s">
        <v>116</v>
      </c>
    </row>
    <row r="52" spans="1:11">
      <c r="A52" s="20" t="s">
        <v>121</v>
      </c>
      <c r="B52" s="20"/>
      <c r="C52" s="20"/>
      <c r="D52" s="136">
        <v>0</v>
      </c>
      <c r="E52" s="136">
        <v>0</v>
      </c>
      <c r="F52" s="8">
        <f>SUM(D52:E52)</f>
        <v>0</v>
      </c>
      <c r="G52" s="132">
        <f>F52*1</f>
        <v>0</v>
      </c>
      <c r="H52" s="132">
        <f>G52*1</f>
        <v>0</v>
      </c>
      <c r="I52" s="132">
        <f t="shared" ref="I52:J52" si="29">H52*1</f>
        <v>0</v>
      </c>
      <c r="J52" s="132">
        <f t="shared" si="29"/>
        <v>0</v>
      </c>
    </row>
    <row r="53" spans="1:11">
      <c r="A53" s="33" t="s">
        <v>122</v>
      </c>
      <c r="B53" s="300"/>
      <c r="C53" s="300"/>
      <c r="D53" s="7">
        <f>SUM(D48:D52)</f>
        <v>0</v>
      </c>
      <c r="E53" s="7">
        <f t="shared" ref="E53" si="30">SUM(E48:E52)</f>
        <v>0</v>
      </c>
      <c r="F53" s="12">
        <f>SUM(F48:F52)</f>
        <v>0</v>
      </c>
      <c r="G53" s="91">
        <f t="shared" ref="G53:H53" si="31">SUM(G48:G52)</f>
        <v>0</v>
      </c>
      <c r="H53" s="91">
        <f t="shared" si="31"/>
        <v>0</v>
      </c>
      <c r="I53" s="91">
        <f t="shared" ref="I53:J53" si="32">SUM(I48:I52)</f>
        <v>0</v>
      </c>
      <c r="J53" s="91">
        <f t="shared" si="32"/>
        <v>0</v>
      </c>
    </row>
    <row r="54" spans="1:11">
      <c r="G54" s="72"/>
      <c r="H54" s="72"/>
      <c r="I54" s="72"/>
      <c r="J54" s="72"/>
    </row>
    <row r="55" spans="1:11">
      <c r="A55" s="1" t="s">
        <v>123</v>
      </c>
      <c r="B55" s="1"/>
      <c r="C55" s="1"/>
      <c r="G55" s="72"/>
      <c r="H55" s="72"/>
      <c r="I55" s="72"/>
      <c r="J55" s="72"/>
    </row>
    <row r="56" spans="1:11">
      <c r="A56" s="137" t="s">
        <v>124</v>
      </c>
      <c r="B56" s="137"/>
      <c r="C56" s="137"/>
      <c r="D56" s="133">
        <f>(D31+D37)</f>
        <v>0</v>
      </c>
      <c r="E56" s="133">
        <f t="shared" ref="E56" si="33">(E31+E37)</f>
        <v>0</v>
      </c>
      <c r="F56" s="8"/>
      <c r="G56" s="138">
        <f t="shared" ref="G56" si="34">(G31+G37)</f>
        <v>0</v>
      </c>
      <c r="H56" s="132">
        <f>(H31+H37)</f>
        <v>0</v>
      </c>
      <c r="I56" s="138">
        <f t="shared" ref="I56:J56" si="35">(I31+I37)</f>
        <v>0</v>
      </c>
      <c r="J56" s="138">
        <f t="shared" si="35"/>
        <v>0</v>
      </c>
    </row>
    <row r="57" spans="1:11">
      <c r="A57" t="s">
        <v>125</v>
      </c>
      <c r="D57" s="136">
        <v>0</v>
      </c>
      <c r="E57">
        <f>D57*1</f>
        <v>0</v>
      </c>
      <c r="F57" s="10"/>
      <c r="G57" s="132">
        <f>+D57+E57</f>
        <v>0</v>
      </c>
      <c r="H57" s="295">
        <f>G57*1</f>
        <v>0</v>
      </c>
      <c r="I57" s="295">
        <f t="shared" ref="I57:J57" si="36">H57*1</f>
        <v>0</v>
      </c>
      <c r="J57" s="295">
        <f t="shared" si="36"/>
        <v>0</v>
      </c>
    </row>
    <row r="58" spans="1:11">
      <c r="A58" s="23" t="s">
        <v>126</v>
      </c>
      <c r="B58" s="301"/>
      <c r="C58" s="301"/>
      <c r="D58" s="7">
        <f>(D56)*D57</f>
        <v>0</v>
      </c>
      <c r="E58" s="7">
        <f t="shared" ref="E58:H58" si="37">(E56)*E57</f>
        <v>0</v>
      </c>
      <c r="F58" s="12">
        <f>SUM(D58:E58)</f>
        <v>0</v>
      </c>
      <c r="G58" s="7">
        <f t="shared" si="37"/>
        <v>0</v>
      </c>
      <c r="H58" s="7">
        <f t="shared" si="37"/>
        <v>0</v>
      </c>
      <c r="I58" s="7">
        <f t="shared" ref="I58:J58" si="38">(I56)*I57</f>
        <v>0</v>
      </c>
      <c r="J58" s="7">
        <f t="shared" si="38"/>
        <v>0</v>
      </c>
      <c r="K58" t="s">
        <v>127</v>
      </c>
    </row>
    <row r="59" spans="1:11">
      <c r="G59" s="72"/>
      <c r="H59" s="72"/>
      <c r="I59" s="72"/>
      <c r="J59" s="72"/>
    </row>
    <row r="60" spans="1:11">
      <c r="A60" s="22" t="s">
        <v>128</v>
      </c>
      <c r="B60" s="22"/>
      <c r="C60" s="22"/>
      <c r="D60" s="16"/>
      <c r="E60" s="16"/>
      <c r="F60" s="16"/>
      <c r="G60" s="72"/>
      <c r="H60" s="72"/>
      <c r="I60" s="72"/>
      <c r="J60" s="72"/>
    </row>
    <row r="61" spans="1:11">
      <c r="A61" s="21" t="s">
        <v>129</v>
      </c>
      <c r="B61" s="21"/>
      <c r="C61" s="21"/>
      <c r="D61" s="133">
        <v>0</v>
      </c>
      <c r="E61" s="133">
        <v>0</v>
      </c>
      <c r="F61" s="8">
        <f>SUM(D61:E61)</f>
        <v>0</v>
      </c>
      <c r="G61" s="222">
        <f t="shared" ref="G61:J62" si="39">F61*(1+$H$95)</f>
        <v>0</v>
      </c>
      <c r="H61" s="222">
        <f t="shared" si="39"/>
        <v>0</v>
      </c>
      <c r="I61" s="222">
        <f t="shared" si="39"/>
        <v>0</v>
      </c>
      <c r="J61" s="222">
        <f t="shared" si="39"/>
        <v>0</v>
      </c>
      <c r="K61" t="s">
        <v>116</v>
      </c>
    </row>
    <row r="62" spans="1:11">
      <c r="A62" s="19" t="s">
        <v>130</v>
      </c>
      <c r="B62" s="19"/>
      <c r="C62" s="19"/>
      <c r="D62" s="134">
        <v>0</v>
      </c>
      <c r="E62" s="134">
        <v>0</v>
      </c>
      <c r="F62" s="8">
        <f>SUM(D62:E62)</f>
        <v>0</v>
      </c>
      <c r="G62" s="222">
        <f t="shared" si="39"/>
        <v>0</v>
      </c>
      <c r="H62" s="222">
        <f t="shared" si="39"/>
        <v>0</v>
      </c>
      <c r="I62" s="222">
        <f t="shared" si="39"/>
        <v>0</v>
      </c>
      <c r="J62" s="222">
        <f t="shared" si="39"/>
        <v>0</v>
      </c>
      <c r="K62" t="s">
        <v>116</v>
      </c>
    </row>
    <row r="63" spans="1:11">
      <c r="A63" s="33" t="s">
        <v>131</v>
      </c>
      <c r="B63" s="300"/>
      <c r="C63" s="300"/>
      <c r="D63" s="7">
        <f>SUM(D61:D62)</f>
        <v>0</v>
      </c>
      <c r="E63" s="7">
        <f>SUM(E61:E62)</f>
        <v>0</v>
      </c>
      <c r="F63" s="12">
        <f>SUM(F60:F62)</f>
        <v>0</v>
      </c>
      <c r="G63" s="91">
        <f>SUM(G60:G62)</f>
        <v>0</v>
      </c>
      <c r="H63" s="91">
        <f>SUM(H60:H62)</f>
        <v>0</v>
      </c>
      <c r="I63" s="91">
        <f>SUM(I60:I62)</f>
        <v>0</v>
      </c>
      <c r="J63" s="91">
        <f>SUM(J60:J62)</f>
        <v>0</v>
      </c>
    </row>
    <row r="64" spans="1:11">
      <c r="A64" s="15"/>
      <c r="B64" s="15"/>
      <c r="C64" s="15"/>
      <c r="G64" s="72"/>
      <c r="H64" s="72"/>
      <c r="I64" s="72"/>
      <c r="J64" s="72"/>
    </row>
    <row r="65" spans="1:11">
      <c r="A65" s="1" t="s">
        <v>132</v>
      </c>
      <c r="B65" s="1"/>
      <c r="C65" s="1"/>
      <c r="G65" s="72"/>
      <c r="H65" s="72"/>
      <c r="I65" s="72"/>
      <c r="J65" s="72"/>
    </row>
    <row r="66" spans="1:11">
      <c r="A66" s="21" t="s">
        <v>133</v>
      </c>
      <c r="B66" s="21"/>
      <c r="C66" s="21"/>
      <c r="D66" s="133">
        <v>0</v>
      </c>
      <c r="E66" s="133">
        <v>0</v>
      </c>
      <c r="F66" s="8">
        <f>SUM(D66:E66)</f>
        <v>0</v>
      </c>
      <c r="G66" s="222">
        <f>F66*1</f>
        <v>0</v>
      </c>
      <c r="H66" s="222">
        <f t="shared" ref="H66:J66" si="40">G66*1</f>
        <v>0</v>
      </c>
      <c r="I66" s="222">
        <f t="shared" si="40"/>
        <v>0</v>
      </c>
      <c r="J66" s="222">
        <f t="shared" si="40"/>
        <v>0</v>
      </c>
    </row>
    <row r="67" spans="1:11">
      <c r="A67" s="20" t="s">
        <v>134</v>
      </c>
      <c r="B67" s="19"/>
      <c r="C67" s="19"/>
      <c r="D67" s="134">
        <v>0</v>
      </c>
      <c r="E67" s="134">
        <v>0</v>
      </c>
      <c r="F67" s="8">
        <f>SUM(D67:E67)</f>
        <v>0</v>
      </c>
      <c r="G67" s="222">
        <f>F67*1</f>
        <v>0</v>
      </c>
      <c r="H67" s="222">
        <f t="shared" ref="H67:J67" si="41">G67*1</f>
        <v>0</v>
      </c>
      <c r="I67" s="222">
        <f t="shared" si="41"/>
        <v>0</v>
      </c>
      <c r="J67" s="222">
        <f t="shared" si="41"/>
        <v>0</v>
      </c>
    </row>
    <row r="68" spans="1:11">
      <c r="A68" s="33" t="s">
        <v>135</v>
      </c>
      <c r="B68" s="300"/>
      <c r="C68" s="300"/>
      <c r="D68" s="7">
        <f>SUM(D66:D67)</f>
        <v>0</v>
      </c>
      <c r="E68" s="7">
        <f t="shared" ref="E68" si="42">SUM(E66:E67)</f>
        <v>0</v>
      </c>
      <c r="F68" s="12">
        <f>SUM(F66:F67)</f>
        <v>0</v>
      </c>
      <c r="G68" s="91">
        <f t="shared" ref="G68:H68" si="43">SUM(G66:G67)</f>
        <v>0</v>
      </c>
      <c r="H68" s="91">
        <f t="shared" si="43"/>
        <v>0</v>
      </c>
      <c r="I68" s="91">
        <f t="shared" ref="I68:J68" si="44">SUM(I66:I67)</f>
        <v>0</v>
      </c>
      <c r="J68" s="91">
        <f t="shared" si="44"/>
        <v>0</v>
      </c>
    </row>
    <row r="69" spans="1:11">
      <c r="G69" s="72"/>
      <c r="H69" s="72"/>
      <c r="I69" s="72"/>
      <c r="J69" s="72"/>
    </row>
    <row r="70" spans="1:11">
      <c r="A70" s="1" t="s">
        <v>136</v>
      </c>
      <c r="B70" s="1"/>
      <c r="C70" s="1"/>
      <c r="G70" s="72"/>
      <c r="H70" s="72"/>
      <c r="I70" s="72"/>
      <c r="J70" s="72"/>
    </row>
    <row r="71" spans="1:11" ht="30">
      <c r="A71" s="172" t="s">
        <v>137</v>
      </c>
      <c r="B71" s="172"/>
      <c r="C71" s="172"/>
      <c r="D71" s="133">
        <v>0</v>
      </c>
      <c r="E71" s="133">
        <v>0</v>
      </c>
      <c r="F71" s="7">
        <f t="shared" ref="F71:F76" si="45">SUM(D71:E71)</f>
        <v>0</v>
      </c>
      <c r="G71" s="132">
        <v>0</v>
      </c>
      <c r="H71" s="132">
        <v>0</v>
      </c>
      <c r="I71" s="132">
        <v>0</v>
      </c>
      <c r="J71" s="132">
        <v>0</v>
      </c>
    </row>
    <row r="72" spans="1:11" ht="16.5" customHeight="1">
      <c r="A72" s="173" t="s">
        <v>138</v>
      </c>
      <c r="B72" s="173"/>
      <c r="C72" s="173"/>
      <c r="D72" s="134">
        <v>0</v>
      </c>
      <c r="E72" s="134"/>
      <c r="F72" s="7">
        <f t="shared" si="45"/>
        <v>0</v>
      </c>
      <c r="G72" s="222"/>
      <c r="H72" s="222"/>
      <c r="I72" s="222"/>
      <c r="J72" s="222"/>
    </row>
    <row r="73" spans="1:11">
      <c r="A73" t="s">
        <v>139</v>
      </c>
      <c r="D73" s="134">
        <v>0</v>
      </c>
      <c r="E73" s="9"/>
      <c r="F73" s="7">
        <f t="shared" si="45"/>
        <v>0</v>
      </c>
      <c r="G73" s="66"/>
      <c r="H73" s="66"/>
      <c r="I73" s="66"/>
      <c r="J73" s="66"/>
    </row>
    <row r="74" spans="1:11">
      <c r="A74" s="9" t="s">
        <v>140</v>
      </c>
      <c r="B74" s="9"/>
      <c r="C74" s="9"/>
      <c r="D74" s="134">
        <v>0</v>
      </c>
      <c r="E74" s="134">
        <v>0</v>
      </c>
      <c r="F74" s="7">
        <f t="shared" si="45"/>
        <v>0</v>
      </c>
      <c r="G74" s="132">
        <v>0</v>
      </c>
      <c r="H74" s="132">
        <v>0</v>
      </c>
      <c r="I74" s="132">
        <v>0</v>
      </c>
      <c r="J74" s="132">
        <v>0</v>
      </c>
    </row>
    <row r="75" spans="1:11">
      <c r="A75" s="19" t="s">
        <v>141</v>
      </c>
      <c r="B75" s="19"/>
      <c r="C75" s="19"/>
      <c r="D75" s="134">
        <v>0</v>
      </c>
      <c r="E75" s="134">
        <v>0</v>
      </c>
      <c r="F75" s="7">
        <f t="shared" si="45"/>
        <v>0</v>
      </c>
      <c r="G75" s="132">
        <v>0</v>
      </c>
      <c r="H75" s="132">
        <v>0</v>
      </c>
      <c r="I75" s="132">
        <v>0</v>
      </c>
      <c r="J75" s="132">
        <v>0</v>
      </c>
    </row>
    <row r="76" spans="1:11">
      <c r="A76" s="19" t="s">
        <v>142</v>
      </c>
      <c r="B76" s="19"/>
      <c r="C76" s="19"/>
      <c r="D76" s="134">
        <v>0</v>
      </c>
      <c r="E76" s="134">
        <v>0</v>
      </c>
      <c r="F76" s="7">
        <f t="shared" si="45"/>
        <v>0</v>
      </c>
      <c r="G76" s="296">
        <f>F76*(1+$H$95)</f>
        <v>0</v>
      </c>
      <c r="H76" s="296">
        <f>G76*(1+$H$95)</f>
        <v>0</v>
      </c>
      <c r="I76" s="296">
        <f>H76*(1+$H$95)</f>
        <v>0</v>
      </c>
      <c r="J76" s="296">
        <f>I76*(1+$H$95)</f>
        <v>0</v>
      </c>
      <c r="K76" t="s">
        <v>116</v>
      </c>
    </row>
    <row r="77" spans="1:11">
      <c r="A77" s="10"/>
      <c r="B77" s="9"/>
      <c r="C77" s="9"/>
      <c r="D77" s="134"/>
      <c r="E77" s="134"/>
      <c r="F77" s="7"/>
      <c r="G77" s="243"/>
      <c r="H77" s="243"/>
      <c r="I77" s="243"/>
      <c r="J77" s="243"/>
    </row>
    <row r="78" spans="1:11">
      <c r="A78" s="33" t="s">
        <v>143</v>
      </c>
      <c r="B78" s="300"/>
      <c r="C78" s="300"/>
      <c r="D78" s="7">
        <f>SUM(D71:D77)</f>
        <v>0</v>
      </c>
      <c r="E78" s="7">
        <f t="shared" ref="E78:F78" si="46">SUM(E71:E77)</f>
        <v>0</v>
      </c>
      <c r="F78" s="7">
        <f t="shared" si="46"/>
        <v>0</v>
      </c>
      <c r="G78" s="91">
        <f>SUM(G71:G77)</f>
        <v>0</v>
      </c>
      <c r="H78" s="91">
        <f t="shared" ref="H78:J78" si="47">SUM(H71:H77)</f>
        <v>0</v>
      </c>
      <c r="I78" s="91">
        <f t="shared" si="47"/>
        <v>0</v>
      </c>
      <c r="J78" s="91">
        <f t="shared" si="47"/>
        <v>0</v>
      </c>
    </row>
    <row r="79" spans="1:11" ht="15.75" thickBot="1">
      <c r="G79" s="40"/>
      <c r="H79" s="40"/>
      <c r="I79" s="40"/>
      <c r="J79" s="40"/>
    </row>
    <row r="80" spans="1:11" ht="19.5" thickBot="1">
      <c r="A80" s="221" t="s">
        <v>144</v>
      </c>
      <c r="B80" s="317">
        <v>0</v>
      </c>
      <c r="C80" s="317">
        <v>0</v>
      </c>
      <c r="D80" s="17">
        <f t="shared" ref="D80:J80" si="48">SUM(D10+D45+D53+D58+D63+D68+D78)</f>
        <v>0</v>
      </c>
      <c r="E80" s="17">
        <f t="shared" si="48"/>
        <v>0</v>
      </c>
      <c r="F80" s="17">
        <f t="shared" si="48"/>
        <v>0</v>
      </c>
      <c r="G80" s="92">
        <f t="shared" si="48"/>
        <v>0</v>
      </c>
      <c r="H80" s="92">
        <f t="shared" si="48"/>
        <v>0</v>
      </c>
      <c r="I80" s="92">
        <f t="shared" si="48"/>
        <v>0</v>
      </c>
      <c r="J80" s="92">
        <f t="shared" si="48"/>
        <v>0</v>
      </c>
    </row>
    <row r="82" spans="4:8">
      <c r="D82" t="s">
        <v>145</v>
      </c>
    </row>
    <row r="83" spans="4:8">
      <c r="D83" t="s">
        <v>146</v>
      </c>
    </row>
    <row r="85" spans="4:8" ht="18.75">
      <c r="D85" s="120" t="s">
        <v>147</v>
      </c>
      <c r="E85" s="294"/>
      <c r="F85" s="294"/>
      <c r="G85" s="294"/>
      <c r="H85" s="94"/>
    </row>
    <row r="86" spans="4:8">
      <c r="D86" s="95"/>
      <c r="H86" s="96"/>
    </row>
    <row r="87" spans="4:8">
      <c r="D87" s="95" t="s">
        <v>148</v>
      </c>
      <c r="H87" s="96"/>
    </row>
    <row r="88" spans="4:8">
      <c r="D88" s="95"/>
      <c r="H88" s="96"/>
    </row>
    <row r="89" spans="4:8">
      <c r="D89" s="95" t="s">
        <v>149</v>
      </c>
      <c r="H89" s="96"/>
    </row>
    <row r="90" spans="4:8">
      <c r="D90" s="97" t="s">
        <v>150</v>
      </c>
      <c r="H90" s="96"/>
    </row>
    <row r="91" spans="4:8">
      <c r="D91" s="97" t="s">
        <v>151</v>
      </c>
      <c r="H91" s="96"/>
    </row>
    <row r="92" spans="4:8">
      <c r="D92" s="97" t="s">
        <v>152</v>
      </c>
      <c r="H92" s="96"/>
    </row>
    <row r="93" spans="4:8">
      <c r="D93" s="95"/>
      <c r="H93" s="96"/>
    </row>
    <row r="94" spans="4:8" ht="15.75">
      <c r="D94" s="157" t="s">
        <v>153</v>
      </c>
      <c r="H94" s="96"/>
    </row>
    <row r="95" spans="4:8" ht="15.75">
      <c r="D95" s="95" t="s">
        <v>154</v>
      </c>
      <c r="H95" s="161">
        <v>0.04</v>
      </c>
    </row>
    <row r="96" spans="4:8">
      <c r="D96" s="97" t="s">
        <v>155</v>
      </c>
      <c r="H96" s="98"/>
    </row>
    <row r="97" spans="4:8">
      <c r="D97" s="97" t="s">
        <v>156</v>
      </c>
      <c r="H97" s="98"/>
    </row>
    <row r="98" spans="4:8">
      <c r="D98" s="97" t="s">
        <v>157</v>
      </c>
      <c r="H98" s="96"/>
    </row>
    <row r="99" spans="4:8">
      <c r="D99" s="97" t="s">
        <v>158</v>
      </c>
      <c r="H99" s="98"/>
    </row>
    <row r="100" spans="4:8">
      <c r="D100" s="87"/>
      <c r="E100" s="16"/>
      <c r="F100" s="16"/>
      <c r="G100" s="16"/>
      <c r="H100" s="156"/>
    </row>
  </sheetData>
  <mergeCells count="3">
    <mergeCell ref="A5:E5"/>
    <mergeCell ref="D12:F12"/>
    <mergeCell ref="B2:C2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64"/>
  <sheetViews>
    <sheetView tabSelected="1" zoomScale="82" zoomScaleNormal="82" workbookViewId="0">
      <pane ySplit="4" topLeftCell="A5" activePane="bottomLeft" state="frozen"/>
      <selection pane="bottomLeft" activeCell="B6" sqref="B6"/>
      <selection activeCell="A3" sqref="A3"/>
    </sheetView>
  </sheetViews>
  <sheetFormatPr defaultRowHeight="15"/>
  <cols>
    <col min="1" max="1" width="33.7109375" customWidth="1"/>
    <col min="2" max="2" width="13" customWidth="1"/>
    <col min="3" max="3" width="18" customWidth="1"/>
    <col min="4" max="6" width="15.5703125" customWidth="1"/>
    <col min="7" max="7" width="15.28515625" customWidth="1"/>
    <col min="8" max="10" width="12.85546875" customWidth="1"/>
    <col min="11" max="11" width="5.85546875" customWidth="1"/>
    <col min="12" max="12" width="18" customWidth="1"/>
    <col min="13" max="13" width="15.85546875" customWidth="1"/>
    <col min="14" max="14" width="14.28515625" customWidth="1"/>
    <col min="15" max="15" width="13.7109375" customWidth="1"/>
    <col min="16" max="16" width="15.140625" customWidth="1"/>
    <col min="17" max="17" width="14.140625" customWidth="1"/>
    <col min="18" max="18" width="12.5703125" customWidth="1"/>
    <col min="20" max="21" width="15.42578125" customWidth="1"/>
    <col min="22" max="23" width="15.5703125" customWidth="1"/>
    <col min="24" max="24" width="15.7109375" customWidth="1"/>
    <col min="25" max="25" width="14.5703125" customWidth="1"/>
    <col min="26" max="26" width="15.5703125" customWidth="1"/>
  </cols>
  <sheetData>
    <row r="1" spans="1:27" ht="18.75">
      <c r="A1" s="167" t="s">
        <v>159</v>
      </c>
      <c r="B1" s="2"/>
      <c r="C1" s="2" t="str">
        <f>'Sales &amp; Grossmargin forecast '!B1</f>
        <v>Drafted in UGX</v>
      </c>
      <c r="E1" s="2"/>
      <c r="F1" s="304"/>
      <c r="H1" s="1"/>
      <c r="I1" s="1"/>
      <c r="J1" s="1"/>
      <c r="L1" s="18" t="s">
        <v>160</v>
      </c>
      <c r="V1" s="18" t="s">
        <v>161</v>
      </c>
    </row>
    <row r="2" spans="1:27" ht="15.75">
      <c r="A2" s="2"/>
      <c r="B2" s="2"/>
      <c r="C2" s="2"/>
      <c r="D2" s="449" t="s">
        <v>162</v>
      </c>
      <c r="E2" s="451"/>
      <c r="F2" s="1" t="s">
        <v>89</v>
      </c>
      <c r="L2" s="449" t="s">
        <v>162</v>
      </c>
      <c r="M2" s="450"/>
      <c r="N2" s="1" t="s">
        <v>89</v>
      </c>
      <c r="T2" s="449" t="s">
        <v>162</v>
      </c>
      <c r="U2" s="450"/>
      <c r="V2" s="1" t="s">
        <v>89</v>
      </c>
    </row>
    <row r="3" spans="1:27" ht="57" customHeight="1">
      <c r="A3" s="2"/>
      <c r="B3" s="2"/>
      <c r="C3" s="2"/>
      <c r="D3" s="453"/>
      <c r="E3" s="454"/>
      <c r="F3" s="12" t="s">
        <v>163</v>
      </c>
      <c r="L3" s="341" t="s">
        <v>164</v>
      </c>
      <c r="M3" s="338" t="s">
        <v>165</v>
      </c>
      <c r="N3" s="1"/>
      <c r="S3" s="378"/>
      <c r="T3" s="449" t="s">
        <v>166</v>
      </c>
      <c r="U3" s="451"/>
      <c r="V3" s="1"/>
    </row>
    <row r="4" spans="1:27" ht="99.75" customHeight="1">
      <c r="A4" s="3"/>
      <c r="B4" s="414" t="s">
        <v>167</v>
      </c>
      <c r="C4" s="406" t="s">
        <v>168</v>
      </c>
      <c r="D4" s="407">
        <f>E4-1</f>
        <v>2022</v>
      </c>
      <c r="E4" s="407">
        <f>F4-1</f>
        <v>2023</v>
      </c>
      <c r="F4" s="408">
        <f>'Sales &amp; Grossmargin forecast '!M3</f>
        <v>2024</v>
      </c>
      <c r="G4" s="409">
        <f t="shared" ref="G4:J4" si="0">F4+1</f>
        <v>2025</v>
      </c>
      <c r="H4" s="409">
        <f t="shared" si="0"/>
        <v>2026</v>
      </c>
      <c r="I4" s="409">
        <f t="shared" si="0"/>
        <v>2027</v>
      </c>
      <c r="J4" s="410">
        <f t="shared" si="0"/>
        <v>2028</v>
      </c>
      <c r="K4" s="387"/>
      <c r="L4" s="407">
        <f>M4-1</f>
        <v>2022</v>
      </c>
      <c r="M4" s="407">
        <f>N4-1</f>
        <v>2023</v>
      </c>
      <c r="N4" s="405">
        <f t="shared" ref="N4:R4" si="1">F4</f>
        <v>2024</v>
      </c>
      <c r="O4" s="405">
        <f t="shared" si="1"/>
        <v>2025</v>
      </c>
      <c r="P4" s="405">
        <f t="shared" si="1"/>
        <v>2026</v>
      </c>
      <c r="Q4" s="405">
        <f t="shared" si="1"/>
        <v>2027</v>
      </c>
      <c r="R4" s="413">
        <f t="shared" si="1"/>
        <v>2028</v>
      </c>
      <c r="T4" s="407">
        <f>L4</f>
        <v>2022</v>
      </c>
      <c r="U4" s="407">
        <f>M4</f>
        <v>2023</v>
      </c>
      <c r="V4" s="405">
        <f t="shared" ref="V4:Z4" si="2">F4</f>
        <v>2024</v>
      </c>
      <c r="W4" s="405">
        <f t="shared" si="2"/>
        <v>2025</v>
      </c>
      <c r="X4" s="405">
        <f t="shared" si="2"/>
        <v>2026</v>
      </c>
      <c r="Y4" s="405">
        <f t="shared" si="2"/>
        <v>2027</v>
      </c>
      <c r="Z4" s="405">
        <f t="shared" si="2"/>
        <v>2028</v>
      </c>
    </row>
    <row r="5" spans="1:27">
      <c r="A5" s="2" t="s">
        <v>169</v>
      </c>
      <c r="B5" s="382"/>
      <c r="C5" s="382"/>
      <c r="D5" s="412"/>
      <c r="E5" s="412"/>
      <c r="F5" s="383"/>
      <c r="G5" s="383"/>
      <c r="H5" s="383"/>
      <c r="I5" s="383"/>
      <c r="J5" s="383"/>
      <c r="L5" s="412"/>
      <c r="M5" s="412"/>
      <c r="N5" s="384"/>
      <c r="O5" s="384"/>
      <c r="P5" s="384"/>
      <c r="Q5" s="384"/>
      <c r="R5" s="384"/>
      <c r="T5" s="411"/>
      <c r="U5" s="411"/>
      <c r="V5" s="378"/>
      <c r="W5" s="378"/>
      <c r="X5" s="378"/>
      <c r="Y5" s="378"/>
      <c r="Z5" s="378"/>
    </row>
    <row r="6" spans="1:27">
      <c r="A6" s="3" t="s">
        <v>170</v>
      </c>
      <c r="B6" s="389"/>
      <c r="C6" s="142">
        <v>0</v>
      </c>
      <c r="D6" s="142">
        <v>0</v>
      </c>
      <c r="E6" s="142">
        <v>0</v>
      </c>
      <c r="F6" s="142">
        <v>0</v>
      </c>
      <c r="G6" s="142">
        <v>0</v>
      </c>
      <c r="H6" s="142">
        <v>0</v>
      </c>
      <c r="I6" s="142">
        <v>0</v>
      </c>
      <c r="J6" s="142">
        <v>0</v>
      </c>
      <c r="K6" s="387"/>
      <c r="L6" s="310">
        <f>($L$4-B6+1)*(C6+D6)*$B$57</f>
        <v>0</v>
      </c>
      <c r="M6" s="354">
        <f>IF(($M$4-B6)*$B$57*(SUM(C6:E6))&lt;SUM(C6:E6),(SUM(C6:E6))*$B$57,0)</f>
        <v>0</v>
      </c>
      <c r="N6" s="354">
        <f>IF(($N$4-B6)*$B$57*(SUM(C6:F6))&lt;SUM(C6:F6),(SUM(C6:F6))*$B$57,0)</f>
        <v>0</v>
      </c>
      <c r="O6" s="354">
        <f>IF(($O$4-B6)*$B$57*(SUM(C6:G6))&lt;SUM(C6:G6),(SUM(C6:G6))*$B$57,0)</f>
        <v>0</v>
      </c>
      <c r="P6" s="354">
        <f>IF(($P$4-B6)*$B$57*(SUM(C6:H6))&lt;SUM(C6:H6),(SUM(C6:H6))*$B$57,0)</f>
        <v>0</v>
      </c>
      <c r="Q6" s="354">
        <f>IF(($Q$4-B6)*$B$57*(SUM(C6:I6))&lt;SUM(C6:I6),(SUM(C6:I6))*$B$57,0)</f>
        <v>0</v>
      </c>
      <c r="R6" s="354">
        <f>IF(($R$4-B6)*$B$57*(SUM(C6:J6))&lt;SUM(C6:J6),(SUM(C6:J6))*$B$57,0)</f>
        <v>0</v>
      </c>
      <c r="S6" s="354"/>
      <c r="T6" s="313">
        <f t="shared" ref="T6:T15" si="3">C6+D6-L6</f>
        <v>0</v>
      </c>
      <c r="U6" s="9">
        <f t="shared" ref="U6:U15" si="4">T6+E6-M6</f>
        <v>0</v>
      </c>
      <c r="V6">
        <f t="shared" ref="V6:V8" si="5">U6+F6-N6</f>
        <v>0</v>
      </c>
      <c r="W6" s="354">
        <f t="shared" ref="W6:Z6" si="6">V6+G6-O6</f>
        <v>0</v>
      </c>
      <c r="X6" s="354">
        <f t="shared" si="6"/>
        <v>0</v>
      </c>
      <c r="Y6" s="354">
        <f t="shared" si="6"/>
        <v>0</v>
      </c>
      <c r="Z6" s="387">
        <f t="shared" si="6"/>
        <v>0</v>
      </c>
    </row>
    <row r="7" spans="1:27">
      <c r="A7" s="3" t="s">
        <v>170</v>
      </c>
      <c r="B7" s="389"/>
      <c r="C7" s="142">
        <v>0</v>
      </c>
      <c r="D7" s="142">
        <v>0</v>
      </c>
      <c r="E7" s="142">
        <v>0</v>
      </c>
      <c r="F7" s="142">
        <v>0</v>
      </c>
      <c r="G7" s="142">
        <v>0</v>
      </c>
      <c r="H7" s="142">
        <v>0</v>
      </c>
      <c r="I7" s="142">
        <v>0</v>
      </c>
      <c r="J7" s="142">
        <v>0</v>
      </c>
      <c r="K7" s="387"/>
      <c r="L7" s="310">
        <f>($L$4-B7+1)*(C7+D7)*$B$57</f>
        <v>0</v>
      </c>
      <c r="M7" s="354">
        <f>IF(($M$4-B7)*$B$57*(SUM(C7:E7))&lt;SUM(C7:E7),(SUM(C7:E7))*$B$57,0)</f>
        <v>0</v>
      </c>
      <c r="N7" s="354">
        <f>IF(($N$4-B7)*$B$57*(SUM(C7:F7))&lt;SUM(C7:F7),(SUM(C7:F7))*$B$57,0)</f>
        <v>0</v>
      </c>
      <c r="O7" s="354">
        <f>IF(($O$4-B7)*$B$57*(SUM(C7:G7))&lt;SUM(C7:G7),(SUM(C7:G7))*$B$57,0)</f>
        <v>0</v>
      </c>
      <c r="P7" s="354">
        <f>IF(($P$4-B7)*$B$57*(SUM(C7:H7))&lt;SUM(C7:H7),(SUM(C7:H7))*$B$57,0)</f>
        <v>0</v>
      </c>
      <c r="Q7" s="354">
        <f>IF(($Q$4-B7)*$B$57*(SUM(C7:I7))&lt;SUM(C7:I7),(SUM(C7:I7))*$B$57,0)</f>
        <v>0</v>
      </c>
      <c r="R7" s="354">
        <f>IF(($R$4-B7)*$B$57*(SUM(C7:J7))&lt;SUM(C7:J7),(SUM(C7:J7))*$B$57,0)</f>
        <v>0</v>
      </c>
      <c r="S7" s="354"/>
      <c r="T7" s="313">
        <f t="shared" si="3"/>
        <v>0</v>
      </c>
      <c r="U7" s="9">
        <f t="shared" si="4"/>
        <v>0</v>
      </c>
      <c r="V7">
        <f t="shared" si="5"/>
        <v>0</v>
      </c>
      <c r="W7" s="354">
        <f t="shared" ref="W7" si="7">V7+G7-O7</f>
        <v>0</v>
      </c>
      <c r="X7" s="354">
        <f t="shared" ref="X7:X8" si="8">W7+H7-P7</f>
        <v>0</v>
      </c>
      <c r="Y7" s="354">
        <f t="shared" ref="Y7:Y8" si="9">X7+I7-Q7</f>
        <v>0</v>
      </c>
      <c r="Z7" s="387">
        <f t="shared" ref="Z7:Z8" si="10">Y7+J7-R7</f>
        <v>0</v>
      </c>
    </row>
    <row r="8" spans="1:27">
      <c r="A8" s="3" t="s">
        <v>170</v>
      </c>
      <c r="B8" s="389"/>
      <c r="C8" s="142">
        <v>0</v>
      </c>
      <c r="D8" s="142">
        <v>0</v>
      </c>
      <c r="E8" s="142">
        <v>0</v>
      </c>
      <c r="F8" s="142">
        <v>0</v>
      </c>
      <c r="G8" s="142">
        <v>0</v>
      </c>
      <c r="H8" s="142">
        <v>0</v>
      </c>
      <c r="I8" s="142">
        <v>0</v>
      </c>
      <c r="J8" s="142">
        <v>0</v>
      </c>
      <c r="K8" s="387"/>
      <c r="L8" s="310">
        <f>($L$4-B8+1)*(C8+D8)*$B$57</f>
        <v>0</v>
      </c>
      <c r="M8" s="354">
        <f>IF(($M$4-B8)*$B$57*(SUM(C8:E8))&lt;SUM(C8:E8),(SUM(C8:E8))*$B$57,0)</f>
        <v>0</v>
      </c>
      <c r="N8" s="354">
        <f>IF(($N$4-B8)*$B$57*(SUM(C8:F8))&lt;SUM(C8:F8),(SUM(C8:F8))*$B$57,0)</f>
        <v>0</v>
      </c>
      <c r="O8" s="354">
        <f>IF(($O$4-B8)*$B$57*(SUM(C8:G8))&lt;SUM(C8:G8),(SUM(C8:G8))*$B$57,0)</f>
        <v>0</v>
      </c>
      <c r="P8" s="354">
        <f>IF(($P$4-B8)*$B$57*(SUM(C8:H8))&lt;SUM(C8:H8),(SUM(C8:H8))*$B$57,0)</f>
        <v>0</v>
      </c>
      <c r="Q8" s="354">
        <f>IF(($Q$4-B8)*$B$57*(SUM(C8:I8))&lt;SUM(C8:I8),(SUM(C8:I8))*$B$57,0)</f>
        <v>0</v>
      </c>
      <c r="R8" s="354">
        <f>IF(($R$4-B8)*$B$57*(SUM(C8:J8))&lt;SUM(C8:J8),(SUM(C8:J8))*$B$57,0)</f>
        <v>0</v>
      </c>
      <c r="S8" s="354"/>
      <c r="T8" s="313">
        <f t="shared" si="3"/>
        <v>0</v>
      </c>
      <c r="U8" s="9">
        <f t="shared" si="4"/>
        <v>0</v>
      </c>
      <c r="V8">
        <f t="shared" si="5"/>
        <v>0</v>
      </c>
      <c r="W8" s="354">
        <f>V8+G8-O8</f>
        <v>0</v>
      </c>
      <c r="X8" s="354">
        <f t="shared" si="8"/>
        <v>0</v>
      </c>
      <c r="Y8" s="354">
        <f t="shared" si="9"/>
        <v>0</v>
      </c>
      <c r="Z8" s="387">
        <f t="shared" si="10"/>
        <v>0</v>
      </c>
    </row>
    <row r="9" spans="1:27">
      <c r="A9" s="3" t="s">
        <v>171</v>
      </c>
      <c r="B9" s="389"/>
      <c r="C9" s="142">
        <v>0</v>
      </c>
      <c r="D9" s="142">
        <v>0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387"/>
      <c r="L9" s="310">
        <f>($L$4-B9+1)*(C9+D9)*$B$57</f>
        <v>0</v>
      </c>
      <c r="M9" s="354">
        <f>IF(($M$4-B9)*$B$57*(SUM(C9:E9))&lt;SUM(C9:E9),(SUM(C9:E9))*$B$57,0)</f>
        <v>0</v>
      </c>
      <c r="N9" s="354">
        <f>IF(($N$4-B9)*$B$57*(SUM(C9:F9))&lt;SUM(C9:F9),(SUM(C9:F9))*$B$57,0)</f>
        <v>0</v>
      </c>
      <c r="O9" s="354">
        <f>IF(($O$4-B9)*$B$57*(SUM(C9:G9))&lt;SUM(C9:G9),(SUM(C9:G9))*$B$57,0)</f>
        <v>0</v>
      </c>
      <c r="P9" s="354">
        <f>IF(($P$4-B9)*$B$57*(SUM(C9:H9))&lt;SUM(C9:H9),(SUM(C9:H9))*$B$57,0)</f>
        <v>0</v>
      </c>
      <c r="Q9" s="354">
        <f>IF(($Q$4-B9)*$B$57*(SUM(C9:I9))&lt;SUM(C9:I9),(SUM(C9:I9))*$B$57,0)</f>
        <v>0</v>
      </c>
      <c r="R9" s="354">
        <f>IF(($R$4-B9)*$B$57*(SUM(C9:J9))&lt;SUM(C9:J9),(SUM(C9:J9))*$B$57,0)</f>
        <v>0</v>
      </c>
      <c r="S9" s="354"/>
      <c r="T9" s="313">
        <f t="shared" si="3"/>
        <v>0</v>
      </c>
      <c r="U9" s="9">
        <f t="shared" si="4"/>
        <v>0</v>
      </c>
      <c r="V9">
        <f t="shared" ref="V9:V13" si="11">U9+F9-N9</f>
        <v>0</v>
      </c>
      <c r="W9" s="354">
        <f t="shared" ref="W9:W13" si="12">V9+G9-O9</f>
        <v>0</v>
      </c>
      <c r="X9" s="354">
        <f t="shared" ref="X9:Y13" si="13">W9+H9-P9</f>
        <v>0</v>
      </c>
      <c r="Y9" s="354">
        <f t="shared" si="13"/>
        <v>0</v>
      </c>
      <c r="Z9" s="387">
        <f t="shared" ref="Z9:Z15" si="14">Y9+J9-R9</f>
        <v>0</v>
      </c>
    </row>
    <row r="10" spans="1:27">
      <c r="A10" s="3" t="s">
        <v>172</v>
      </c>
      <c r="B10" s="389"/>
      <c r="C10" s="142">
        <v>0</v>
      </c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387"/>
      <c r="L10" s="310">
        <f>($L$4-B10+1)*(C10+D10)*$B$53</f>
        <v>0</v>
      </c>
      <c r="M10" s="354">
        <f>IF(($M$4-B10)*$B$53*(C10+D10+E10)&lt;(C10+D10+E10),(C10+D10+E10)*$B$53,0)</f>
        <v>0</v>
      </c>
      <c r="N10" s="354">
        <f>IF(($N$4-B10)*$B$53*(C10+D10+E10+F10)&lt;(C10+D10+E10+F10),(C10+D10+E10+F10)*$B$53,0)</f>
        <v>0</v>
      </c>
      <c r="O10" s="354">
        <f>IF(($O$4-B10)*$B$53*(C10+D10+E10+F10+G10)&lt;(C10+D10+E10+F10+G10),(C10+D10+E10+F10+G10)*$B$53,0)</f>
        <v>0</v>
      </c>
      <c r="P10" s="354">
        <f>IF(($P$4-B10)*$B$53*(C10+D10+E10+F10+G10+H10)&lt;(C10+D10+E10+F10+G10+H10),(C10+D10+E10+F10+G10+H10)*$B$53,0)</f>
        <v>0</v>
      </c>
      <c r="Q10" s="354">
        <f>IF(($Q$4-B10)*$B$53*(C10+D10+E10+F10+G10+H10+I10)&lt;(C10+D10+E10+F10+G10+H10+I10),(C10+D10+E10+F10+G10+H10+I10)*$B$53,0)</f>
        <v>0</v>
      </c>
      <c r="R10" s="354">
        <f>IF(($R$4-B10)*$B$53*(C10+D10+E10+F10+G10+H10+I10+J10)&lt;(C10+D10+E10+F10+G10+H10+I10+J10),(C10+D10+E10+F10+G10+H10+I10+J10)*$B$53,0)</f>
        <v>0</v>
      </c>
      <c r="S10" s="354"/>
      <c r="T10" s="313">
        <f t="shared" si="3"/>
        <v>0</v>
      </c>
      <c r="U10" s="9">
        <f t="shared" si="4"/>
        <v>0</v>
      </c>
      <c r="V10">
        <f t="shared" si="11"/>
        <v>0</v>
      </c>
      <c r="W10" s="354">
        <f t="shared" si="12"/>
        <v>0</v>
      </c>
      <c r="X10" s="354">
        <f t="shared" si="13"/>
        <v>0</v>
      </c>
      <c r="Y10" s="354">
        <f t="shared" si="13"/>
        <v>0</v>
      </c>
      <c r="Z10" s="387">
        <f t="shared" si="14"/>
        <v>0</v>
      </c>
    </row>
    <row r="11" spans="1:27">
      <c r="A11" s="3" t="s">
        <v>173</v>
      </c>
      <c r="B11" s="389"/>
      <c r="C11" s="142">
        <v>0</v>
      </c>
      <c r="D11" s="142">
        <v>0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387"/>
      <c r="L11" s="310">
        <f>($L$4-B11+1)*(C11+D11)*$B$58</f>
        <v>0</v>
      </c>
      <c r="M11" s="354">
        <f>IF(($M$4-B11)*$B$58*(C11+D11+E11)&lt;(C11+D11+E11),(C11+D11+E11)*$B$58,0)</f>
        <v>0</v>
      </c>
      <c r="N11" s="354">
        <f>IF(($N$4-B11)*$B$58*(C11+D11+E11+F11)&lt;(C11+D11+E11+F11),(C11+D11+E11+F11)*$B$58,0)</f>
        <v>0</v>
      </c>
      <c r="O11" s="354">
        <f>IF(($O$4-B11)*$B$58*(C11+D11+E11+F11+G11)&lt;(C11+D11+E11+F11+G11),(C11+D11+E11+F11+G11)*$B$58,0)</f>
        <v>0</v>
      </c>
      <c r="P11" s="354">
        <f>IF(($P$4-B11)*$B$58*(C11+D11+E11+F11+G11+H11)&lt;(C11+D11+E11+F11+G11+H11),(C11+D11+E11+F11+G11+H11)*$B$58,0)</f>
        <v>0</v>
      </c>
      <c r="Q11" s="354">
        <f>IF(($Q$4-B11)*$B$58*(C11+D11+E11+F11+G11+H11+I11)&lt;(C11+D11+E11+F11+G11+H11+I11),(C11+D11+E11+F11+G11+H11+I11)*$B$58,0)</f>
        <v>0</v>
      </c>
      <c r="R11" s="354">
        <f>IF(($R$4-B11)*$B$58*(C11+D11+E11+F11+G11+H11+I11+J11)&lt;(C11+D11+E11+F11+G11+H11+I11+J11),(C11+D11+E11+F11+G11+H11+I11+J11)*$B$58,0)</f>
        <v>0</v>
      </c>
      <c r="S11" s="354"/>
      <c r="T11" s="313">
        <f t="shared" si="3"/>
        <v>0</v>
      </c>
      <c r="U11" s="9">
        <f t="shared" si="4"/>
        <v>0</v>
      </c>
      <c r="V11">
        <f t="shared" si="11"/>
        <v>0</v>
      </c>
      <c r="W11" s="354">
        <f t="shared" si="12"/>
        <v>0</v>
      </c>
      <c r="X11" s="354">
        <f t="shared" si="13"/>
        <v>0</v>
      </c>
      <c r="Y11" s="354">
        <f t="shared" si="13"/>
        <v>0</v>
      </c>
      <c r="Z11" s="387">
        <f t="shared" si="14"/>
        <v>0</v>
      </c>
    </row>
    <row r="12" spans="1:27">
      <c r="A12" s="3" t="s">
        <v>173</v>
      </c>
      <c r="B12" s="389"/>
      <c r="C12" s="142">
        <v>0</v>
      </c>
      <c r="D12" s="142">
        <v>0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387"/>
      <c r="L12" s="310">
        <f>($L$4-B12+1)*(C12+D12)*$B$58</f>
        <v>0</v>
      </c>
      <c r="M12" s="354">
        <f>IF(($M$4-B12)*$B$58*(C12+D12+E12)&lt;(C12+D12+E12),(C12+D12+E12)*$B$58,0)</f>
        <v>0</v>
      </c>
      <c r="N12" s="354">
        <f>IF(($N$4-B12)*$B$58*(C12+D12+E12+F12)&lt;(C12+D12+E12+F12),(C12+D12+E12+F12)*$B$58,0)</f>
        <v>0</v>
      </c>
      <c r="O12" s="354">
        <f>IF(($O$4-B12)*$B$58*(C12+D12+E12+F12+G12)&lt;(C12+D12+E12+F12+G12),(C12+D12+E12+F12+G12)*$B$58,0)</f>
        <v>0</v>
      </c>
      <c r="P12" s="354">
        <f>IF(($P$4-B12)*$B$58*(C12+D12+E12+F12+G12+H12)&lt;(C12+D12+E12+F12+G12+H12),(C12+D12+E12+F12+G12+H12)*$B$58,0)</f>
        <v>0</v>
      </c>
      <c r="Q12" s="354">
        <f>IF(($Q$4-B12)*$B$58*(C12+D12+E12+F12+G12+H12+I12)&lt;(C12+D12+E12+F12+G12+H12+I12),(C12+D12+E12+F12+G12+H12+I12)*$B$58,0)</f>
        <v>0</v>
      </c>
      <c r="R12" s="354">
        <f>IF(($R$4-B12)*$B$58*(C12+D12+E12+F12+G12+H12+I12+J12)&lt;(C12+D12+E12+F12+G12+H12+I12+J12),(C12+D12+E12+F12+G12+H12+I12+J12)*$B$58,0)</f>
        <v>0</v>
      </c>
      <c r="S12" s="354"/>
      <c r="T12" s="313">
        <f t="shared" si="3"/>
        <v>0</v>
      </c>
      <c r="U12" s="9">
        <f t="shared" si="4"/>
        <v>0</v>
      </c>
      <c r="V12">
        <f t="shared" ref="V12" si="15">U12+F12-N12</f>
        <v>0</v>
      </c>
      <c r="W12" s="354">
        <f t="shared" ref="W12" si="16">V12+G12-O12</f>
        <v>0</v>
      </c>
      <c r="X12" s="354">
        <f t="shared" ref="X12" si="17">W12+H12-P12</f>
        <v>0</v>
      </c>
      <c r="Y12" s="354">
        <f t="shared" ref="Y12" si="18">X12+I12-Q12</f>
        <v>0</v>
      </c>
      <c r="Z12" s="387">
        <f t="shared" si="14"/>
        <v>0</v>
      </c>
    </row>
    <row r="13" spans="1:27">
      <c r="A13" s="3" t="s">
        <v>174</v>
      </c>
      <c r="B13" s="389"/>
      <c r="C13" s="142">
        <v>0</v>
      </c>
      <c r="D13" s="142">
        <v>0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387"/>
      <c r="L13" s="310">
        <f>($L$4-B13+1)*(C13+D13)*$B$52</f>
        <v>0</v>
      </c>
      <c r="M13" s="354">
        <f>IF(($M$4-B13)*$B$52*(C13+D13+E13)&lt;(C13+D13+E13),(C13+D13+E13)*$B$52,0)</f>
        <v>0</v>
      </c>
      <c r="N13" s="354">
        <f>IF(($N$4-B13)*$B$52*(C13+D13+E13+F13)&lt;(C13+D13+E13+F13),(C13+D13+E13+F13)*$B$52,0)</f>
        <v>0</v>
      </c>
      <c r="O13" s="354">
        <f>IF(($O$4-B13)*$B$52*(C13+D13+E13+F13+G13)&lt;(C13+D13+E13+F13+G13),(C13+D13+E13+F13+G13)*$B$52,0)</f>
        <v>0</v>
      </c>
      <c r="P13" s="354">
        <f>IF(($P$4-B13)*$B$52*(C13+D13+E13+F13+G13+H13)&lt;(C13+D13+E13+F13+G13+H13),(C13+D13+E13+F13+G13+H13)*$B$52,0)</f>
        <v>0</v>
      </c>
      <c r="Q13" s="354">
        <f>IF(($Q$4-B13)*$B$52*(C13+D13+E13+F13+G13+H13+I13)&lt;(C13+D13+E13+F13+G13+H13+I13),(C13+D13+E13+F13+G13+H13+I13)*$B$52,0)</f>
        <v>0</v>
      </c>
      <c r="R13" s="354">
        <f>IF(($R$4-B13)*$B$52*(C13+D13+E13+F13+G13+H13+I13+J13)&lt;(C13+D13+E13+F13+G13+H13+I13+J13),(C13+D13+E13+F13+G13+H13+I13+J13)*$B$52,0)</f>
        <v>0</v>
      </c>
      <c r="S13" s="354"/>
      <c r="T13" s="313">
        <f t="shared" si="3"/>
        <v>0</v>
      </c>
      <c r="U13" s="9">
        <f t="shared" si="4"/>
        <v>0</v>
      </c>
      <c r="V13">
        <f t="shared" si="11"/>
        <v>0</v>
      </c>
      <c r="W13" s="354">
        <f t="shared" si="12"/>
        <v>0</v>
      </c>
      <c r="X13" s="354">
        <f t="shared" si="13"/>
        <v>0</v>
      </c>
      <c r="Y13" s="354">
        <f t="shared" si="13"/>
        <v>0</v>
      </c>
      <c r="Z13" s="354">
        <f t="shared" si="14"/>
        <v>0</v>
      </c>
      <c r="AA13" s="354"/>
    </row>
    <row r="14" spans="1:27">
      <c r="A14" s="3" t="s">
        <v>174</v>
      </c>
      <c r="B14" s="422"/>
      <c r="C14" s="430">
        <v>0</v>
      </c>
      <c r="D14" s="142">
        <v>0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387"/>
      <c r="L14" s="310">
        <f t="shared" ref="L14:L15" si="19">($L$4-B14+1)*(C14+D14)*$B$52</f>
        <v>0</v>
      </c>
      <c r="M14" s="354">
        <f t="shared" ref="M14:M15" si="20">IF(($M$4-B14)*$B$52*(C14+D14+E14)&lt;(C14+D14+E14),(C14+D14+E14)*$B$52,0)</f>
        <v>0</v>
      </c>
      <c r="N14" s="354">
        <f t="shared" ref="N14:N15" si="21">IF(($N$4-B14)*$B$52*(C14+D14+E14+F14)&lt;(C14+D14+E14+F14),(C14+D14+E14+F14)*$B$52,0)</f>
        <v>0</v>
      </c>
      <c r="O14" s="354">
        <f t="shared" ref="O14:O15" si="22">IF(($O$4-B14)*$B$52*(C14+D14+E14+F14+G14)&lt;(C14+D14+E14+F14+G14),(C14+D14+E14+F14+G14)*$B$52,0)</f>
        <v>0</v>
      </c>
      <c r="P14" s="354">
        <f t="shared" ref="P14:P15" si="23">IF(($P$4-B14)*$B$52*(C14+D14+E14+F14+G14+H14)&lt;(C14+D14+E14+F14+G14+H14),(C14+D14+E14+F14+G14+H14)*$B$52,0)</f>
        <v>0</v>
      </c>
      <c r="Q14" s="354">
        <f t="shared" ref="Q14:Q15" si="24">IF(($Q$4-B14)*$B$52*(C14+D14+E14+F14+G14+H14+I14)&lt;(C14+D14+E14+F14+G14+H14+I14),(C14+D14+E14+F14+G14+H14+I14)*$B$52,0)</f>
        <v>0</v>
      </c>
      <c r="R14" s="354">
        <f t="shared" ref="R14:R15" si="25">IF(($R$4-B14)*$B$52*(C14+D14+E14+F14+G14+H14+I14+J14)&lt;(C14+D14+E14+F14+G14+H14+I14+J14),(C14+D14+E14+F14+G14+H14+I14+J14)*$B$52,0)</f>
        <v>0</v>
      </c>
      <c r="S14" s="354"/>
      <c r="T14" s="313">
        <f t="shared" si="3"/>
        <v>0</v>
      </c>
      <c r="U14" s="9">
        <f t="shared" si="4"/>
        <v>0</v>
      </c>
      <c r="V14">
        <f t="shared" ref="V14:V15" si="26">U14+F14-N14</f>
        <v>0</v>
      </c>
      <c r="W14" s="354">
        <f t="shared" ref="W14:W15" si="27">V14+G14-O14</f>
        <v>0</v>
      </c>
      <c r="X14" s="354">
        <f t="shared" ref="X14:X15" si="28">W14+H14-P14</f>
        <v>0</v>
      </c>
      <c r="Y14" s="354">
        <f t="shared" ref="Y14:Y15" si="29">X14+I14-Q14</f>
        <v>0</v>
      </c>
      <c r="Z14" s="354">
        <f t="shared" si="14"/>
        <v>0</v>
      </c>
      <c r="AA14" s="354"/>
    </row>
    <row r="15" spans="1:27">
      <c r="A15" s="3" t="s">
        <v>174</v>
      </c>
      <c r="B15" s="422"/>
      <c r="C15" s="431">
        <v>0</v>
      </c>
      <c r="D15" s="142">
        <v>0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387"/>
      <c r="L15" s="310">
        <f t="shared" si="19"/>
        <v>0</v>
      </c>
      <c r="M15" s="354">
        <f t="shared" si="20"/>
        <v>0</v>
      </c>
      <c r="N15" s="354">
        <f t="shared" si="21"/>
        <v>0</v>
      </c>
      <c r="O15" s="354">
        <f t="shared" si="22"/>
        <v>0</v>
      </c>
      <c r="P15" s="354">
        <f t="shared" si="23"/>
        <v>0</v>
      </c>
      <c r="Q15" s="354">
        <f t="shared" si="24"/>
        <v>0</v>
      </c>
      <c r="R15" s="354">
        <f t="shared" si="25"/>
        <v>0</v>
      </c>
      <c r="S15" s="354"/>
      <c r="T15" s="313">
        <f t="shared" si="3"/>
        <v>0</v>
      </c>
      <c r="U15" s="9">
        <f t="shared" si="4"/>
        <v>0</v>
      </c>
      <c r="V15">
        <f t="shared" si="26"/>
        <v>0</v>
      </c>
      <c r="W15" s="367">
        <f t="shared" si="27"/>
        <v>0</v>
      </c>
      <c r="X15" s="367">
        <f t="shared" si="28"/>
        <v>0</v>
      </c>
      <c r="Y15" s="367">
        <f t="shared" si="29"/>
        <v>0</v>
      </c>
      <c r="Z15" s="367">
        <f t="shared" si="14"/>
        <v>0</v>
      </c>
      <c r="AA15" s="354"/>
    </row>
    <row r="16" spans="1:27">
      <c r="A16" s="4" t="s">
        <v>175</v>
      </c>
      <c r="B16" s="417"/>
      <c r="C16" s="388">
        <f>SUM(C6:C15)</f>
        <v>0</v>
      </c>
      <c r="D16" s="379">
        <f>SUM(D6:D15)</f>
        <v>0</v>
      </c>
      <c r="E16" s="379">
        <f>SUM(E6:E15)</f>
        <v>0</v>
      </c>
      <c r="F16" s="428">
        <f t="shared" ref="F16:J16" si="30">SUM(F6:F15)</f>
        <v>0</v>
      </c>
      <c r="G16" s="58">
        <f t="shared" si="30"/>
        <v>0</v>
      </c>
      <c r="H16" s="429">
        <f t="shared" si="30"/>
        <v>0</v>
      </c>
      <c r="I16" s="58">
        <f t="shared" si="30"/>
        <v>0</v>
      </c>
      <c r="J16" s="379">
        <f t="shared" si="30"/>
        <v>0</v>
      </c>
      <c r="K16" s="387"/>
      <c r="L16" s="388">
        <f t="shared" ref="L16:R16" si="31">SUM(L6:L15)</f>
        <v>0</v>
      </c>
      <c r="M16" s="388">
        <f t="shared" si="31"/>
        <v>0</v>
      </c>
      <c r="N16" s="388">
        <f t="shared" si="31"/>
        <v>0</v>
      </c>
      <c r="O16" s="388">
        <f t="shared" si="31"/>
        <v>0</v>
      </c>
      <c r="P16" s="388">
        <f t="shared" si="31"/>
        <v>0</v>
      </c>
      <c r="Q16" s="388">
        <f t="shared" si="31"/>
        <v>0</v>
      </c>
      <c r="R16" s="388">
        <f t="shared" si="31"/>
        <v>0</v>
      </c>
      <c r="S16" s="354"/>
      <c r="T16" s="388">
        <f>SUM(T6:T15)</f>
        <v>0</v>
      </c>
      <c r="U16" s="388">
        <f t="shared" ref="U16:Z16" si="32">SUM(U6:U15)</f>
        <v>0</v>
      </c>
      <c r="V16" s="388">
        <f t="shared" si="32"/>
        <v>0</v>
      </c>
      <c r="W16" s="388">
        <f t="shared" si="32"/>
        <v>0</v>
      </c>
      <c r="X16" s="388">
        <f t="shared" si="32"/>
        <v>0</v>
      </c>
      <c r="Y16" s="388">
        <f t="shared" si="32"/>
        <v>0</v>
      </c>
      <c r="Z16" s="388">
        <f t="shared" si="32"/>
        <v>0</v>
      </c>
    </row>
    <row r="17" spans="1:26">
      <c r="A17" s="382" t="s">
        <v>176</v>
      </c>
      <c r="B17" s="2"/>
      <c r="C17" s="382"/>
      <c r="D17" s="382"/>
      <c r="E17" s="382"/>
      <c r="F17" s="383"/>
      <c r="G17" s="381"/>
      <c r="H17" s="383"/>
      <c r="I17" s="381"/>
      <c r="J17" s="383"/>
      <c r="L17" s="382"/>
      <c r="M17" s="382"/>
      <c r="N17" s="384"/>
      <c r="O17" s="384"/>
      <c r="P17" s="384"/>
      <c r="Q17" s="384"/>
      <c r="R17" s="384"/>
      <c r="T17" s="382"/>
      <c r="U17" s="382"/>
      <c r="V17" s="384"/>
      <c r="W17" s="384"/>
      <c r="X17" s="384"/>
      <c r="Y17" s="384"/>
      <c r="Z17" s="384"/>
    </row>
    <row r="18" spans="1:26">
      <c r="A18" s="3" t="s">
        <v>177</v>
      </c>
      <c r="B18" s="391"/>
      <c r="C18" s="142">
        <v>0</v>
      </c>
      <c r="D18" s="142">
        <v>0</v>
      </c>
      <c r="E18" s="426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387"/>
      <c r="L18" s="310">
        <f>($L$4-B18+1)*(C18+D18)*$B$54</f>
        <v>0</v>
      </c>
      <c r="M18" s="354">
        <f>IF(($M$4-B18)*$B$54*(C18+D18+E18)&lt;(C18+D18+E18),(C18+D18+E18)*$B$54,0)</f>
        <v>0</v>
      </c>
      <c r="N18" s="354">
        <f>IF(($N$4-B18)*$B$54*(C18+D18+E18+F18)&lt;(C18+D18+E18+F18),(C18+D18+E18+F18)*$B$54,0)</f>
        <v>0</v>
      </c>
      <c r="O18" s="354">
        <f>IF(($O$4-B18)*$B$54*(C18+D18+E18+F18+G18)&lt;(C18+D18+E18+F18+G18),(C18+D18+E18+F18+G18)*$B$54,0)</f>
        <v>0</v>
      </c>
      <c r="P18" s="354">
        <f>IF(($P$4-B18)*$B$54*(C18+D18+E18+F18+G18+H18)&lt;(C18+D18+E18+F18+G18+H18),(C18+D18+E18+F18+G18+H18)*$B$54,0)</f>
        <v>0</v>
      </c>
      <c r="Q18" s="354">
        <f>IF(($Q$4-B18)*$B$54*(C18+D18+E18+F18+G18+H18+I18)&lt;(C18+D18+E18+F18+G18+H18+I18),(C18+D18+E18+F18+G18+H18+I18)*$B$54,0)</f>
        <v>0</v>
      </c>
      <c r="R18" s="354">
        <f>IF(($R$4-B18)*$B$54*(C18+D18+E18+F18+G18+H18+I18+J18)&lt;(C18+D18+E18+F18+G18+H18+I18+J18),(C18+D18+E18+F18+G18+H18+I18+J18)*$B$54,0)</f>
        <v>0</v>
      </c>
      <c r="S18" s="387"/>
      <c r="T18" s="396">
        <f t="shared" ref="T18:T23" si="33">C18+D18-L18</f>
        <v>0</v>
      </c>
      <c r="U18" s="9">
        <f t="shared" ref="U18:U23" si="34">T18+E18-M18</f>
        <v>0</v>
      </c>
      <c r="V18">
        <f t="shared" ref="V18:V23" si="35">U18+F18-N18</f>
        <v>0</v>
      </c>
      <c r="W18" s="354">
        <f t="shared" ref="W18:W23" si="36">V18+G18-O18</f>
        <v>0</v>
      </c>
      <c r="X18" s="354">
        <f t="shared" ref="X18:X23" si="37">W18+H18-P18</f>
        <v>0</v>
      </c>
      <c r="Y18" s="354">
        <f t="shared" ref="Y18:Y23" si="38">X18+I18-Q18</f>
        <v>0</v>
      </c>
      <c r="Z18" s="387">
        <f t="shared" ref="Z18:Z23" si="39">Y18+J18-R18</f>
        <v>0</v>
      </c>
    </row>
    <row r="19" spans="1:26">
      <c r="A19" s="3" t="s">
        <v>177</v>
      </c>
      <c r="B19" s="389"/>
      <c r="C19" s="142">
        <v>0</v>
      </c>
      <c r="D19" s="142">
        <v>0</v>
      </c>
      <c r="E19" s="426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387"/>
      <c r="L19" s="310">
        <f>($L$4-B19+1)*(C19+D19)*$B$54</f>
        <v>0</v>
      </c>
      <c r="M19" s="354">
        <f>IF(($M$4-B19)*$B$54*(C19+D19+E19)&lt;(C19+D19+E19),(C19+D19+E19)*$B$54,0)</f>
        <v>0</v>
      </c>
      <c r="N19" s="354">
        <f>IF(($N$4-B19)*$B$54*(C19+D19+E19+F19)&lt;(C19+D19+E19+F19),(C19+D19+E19+F19)*$B$54,0)</f>
        <v>0</v>
      </c>
      <c r="O19" s="354">
        <f>IF(($O$4-B19)*$B$54*(C19+D19+E19+F19+G19)&lt;(C19+D19+E19+F19+G19),(C19+D19+E19+F19+G19)*$B$54,0)</f>
        <v>0</v>
      </c>
      <c r="P19" s="354">
        <f>IF(($P$4-B19)*$B$54*(C19+D19+E19+F19+G19+H19)&lt;(C19+D19+E19+F19+G19+H19),(C19+D19+E19+F19+G19+H19)*$B$54,0)</f>
        <v>0</v>
      </c>
      <c r="Q19" s="354">
        <f>IF(($Q$4-B19)*$B$54*(C19+D19+E19+F19+G19+H19+I19)&lt;(C19+D19+E19+F19+G19+H19+I19),(C19+D19+E19+F19+G19+H19+I19)*$B$54,0)</f>
        <v>0</v>
      </c>
      <c r="R19" s="354">
        <f>IF(($R$4-B19)*$B$54*(C19+D19+E19+F19+G19+H19+I19+J19)&lt;(C19+D19+E19+F19+G19+H19+I19+J19),(C19+D19+E19+F19+G19+H19+I19+J19)*$B$54,0)</f>
        <v>0</v>
      </c>
      <c r="S19" s="387"/>
      <c r="T19" s="396">
        <f t="shared" si="33"/>
        <v>0</v>
      </c>
      <c r="U19" s="9">
        <f t="shared" si="34"/>
        <v>0</v>
      </c>
      <c r="V19">
        <f t="shared" ref="V19" si="40">U19+F19-N19</f>
        <v>0</v>
      </c>
      <c r="W19" s="354">
        <f t="shared" ref="W19" si="41">V19+G19-O19</f>
        <v>0</v>
      </c>
      <c r="X19" s="354">
        <f t="shared" ref="X19" si="42">W19+H19-P19</f>
        <v>0</v>
      </c>
      <c r="Y19" s="354">
        <f t="shared" ref="Y19" si="43">X19+I19-Q19</f>
        <v>0</v>
      </c>
      <c r="Z19" s="387">
        <f t="shared" ref="Z19" si="44">Y19+J19-R19</f>
        <v>0</v>
      </c>
    </row>
    <row r="20" spans="1:26">
      <c r="A20" s="3" t="s">
        <v>178</v>
      </c>
      <c r="B20" s="389"/>
      <c r="C20" s="142">
        <v>0</v>
      </c>
      <c r="D20" s="142">
        <v>0</v>
      </c>
      <c r="E20" s="426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387"/>
      <c r="L20" s="310">
        <f>($L$4-B20+1)*(C20+D20)*$B$53</f>
        <v>0</v>
      </c>
      <c r="M20" s="354">
        <f>IF(($M$4-B20)*$B$53*(C20+D20+E20)&lt;(C20+D20+E20),(C20+D20+E20)*$B$53,0)</f>
        <v>0</v>
      </c>
      <c r="N20" s="354">
        <f>IF(($N$4-B20)*$B$53*(C20+D20+E20+F20)&lt;(C20+D20+E20+F20),(C20+D20+E20+F20)*$B$53,0)</f>
        <v>0</v>
      </c>
      <c r="O20" s="354">
        <f>IF(($O$4-B20)*$B$53*(C20+D20+E20+F20+G20)&lt;(C20+D20+E20+F20+G20),(C20+D20+E20+F20+G20)*$B$53,0)</f>
        <v>0</v>
      </c>
      <c r="P20" s="354">
        <f>IF(($P$4-B20)*$B$53*(C20+D20+E20+F20+G20+H20)&lt;(C20+D20+E20+F20+G20+H20),(C20+D20+E20+F20+G20+H20)*$B$53,0)</f>
        <v>0</v>
      </c>
      <c r="Q20" s="354">
        <f>IF(($Q$4-B20)*$B$53*(C20+D20+E20+F20+G20+H20+I20)&lt;(C20+D20+E20+F20+G20+H20+I20),(C20+D20+E20+F20+G20+H20+I20)*$B$53,0)</f>
        <v>0</v>
      </c>
      <c r="R20" s="354">
        <f>IF(($R$4-B20)*$B$53*(C20+D20+E20+F20+G20+H20+I20+J20)&lt;(C20+D20+E20+F20+G20+H20+I20+J20),(C20+D20+E20+F20+G20+H20+I20+J20)*$B$53,0)</f>
        <v>0</v>
      </c>
      <c r="S20" s="387"/>
      <c r="T20" s="396">
        <f t="shared" si="33"/>
        <v>0</v>
      </c>
      <c r="U20" s="9">
        <f t="shared" si="34"/>
        <v>0</v>
      </c>
      <c r="V20">
        <f t="shared" si="35"/>
        <v>0</v>
      </c>
      <c r="W20" s="354">
        <f t="shared" si="36"/>
        <v>0</v>
      </c>
      <c r="X20" s="354">
        <f t="shared" si="37"/>
        <v>0</v>
      </c>
      <c r="Y20" s="354">
        <f t="shared" si="38"/>
        <v>0</v>
      </c>
      <c r="Z20" s="387">
        <f t="shared" si="39"/>
        <v>0</v>
      </c>
    </row>
    <row r="21" spans="1:26">
      <c r="A21" s="3" t="s">
        <v>178</v>
      </c>
      <c r="B21" s="389"/>
      <c r="C21" s="142">
        <v>0</v>
      </c>
      <c r="D21" s="142">
        <v>0</v>
      </c>
      <c r="E21" s="426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387"/>
      <c r="L21" s="310">
        <f>($L$4-B21+1)*(C21+D21)*$B$53</f>
        <v>0</v>
      </c>
      <c r="M21" s="354">
        <f>IF(($M$4-B21)*$B$53*(C21+D21+E21)&lt;(C21+D21+E21),(C21+D21+E21)*$B$53,0)</f>
        <v>0</v>
      </c>
      <c r="N21" s="354">
        <f>IF(($N$4-B21)*$B$53*(C21+D21+E21+F21)&lt;(C21+D21+E21+F21),(C21+D21+E21+F21)*$B$53,0)</f>
        <v>0</v>
      </c>
      <c r="O21" s="354">
        <f>IF(($O$4-B21)*$B$53*(C21+D21+E21+F21+G21)&lt;(C21+D21+E21+F21+G21),(C21+D21+E21+F21+G21)*$B$53,0)</f>
        <v>0</v>
      </c>
      <c r="P21" s="354">
        <f>IF(($P$4-B21)*$B$53*(C21+D21+E21+F21+G21+H21)&lt;(C21+D21+E21+F21+G21+H21),(C21+D21+E21+F21+G21+H21)*$B$53,0)</f>
        <v>0</v>
      </c>
      <c r="Q21" s="354">
        <f>IF(($Q$4-B21)*$B$53*(C21+D21+E21+F21+G21+H21+I21)&lt;(C21+D21+E21+F21+G21+H21+I21),(C21+D21+E21+F21+G21+H21+I21)*$B$53,0)</f>
        <v>0</v>
      </c>
      <c r="R21" s="354">
        <f>IF(($R$4-B21)*$B$53*(C21+D21+E21+F21+G21+H21+I21+J21)&lt;(C21+D21+E21+F21+G21+H21+I21+J21),(C21+D21+E21+F21+G21+H21+I21+J21)*$B$53,0)</f>
        <v>0</v>
      </c>
      <c r="S21" s="387"/>
      <c r="T21" s="396">
        <f t="shared" si="33"/>
        <v>0</v>
      </c>
      <c r="U21" s="9">
        <f t="shared" si="34"/>
        <v>0</v>
      </c>
      <c r="V21">
        <f t="shared" si="35"/>
        <v>0</v>
      </c>
      <c r="W21" s="354">
        <f t="shared" si="36"/>
        <v>0</v>
      </c>
      <c r="X21" s="354">
        <f t="shared" si="37"/>
        <v>0</v>
      </c>
      <c r="Y21" s="354">
        <f t="shared" si="38"/>
        <v>0</v>
      </c>
      <c r="Z21" s="387">
        <f t="shared" si="39"/>
        <v>0</v>
      </c>
    </row>
    <row r="22" spans="1:26">
      <c r="A22" s="142" t="s">
        <v>179</v>
      </c>
      <c r="B22" s="389"/>
      <c r="C22" s="142">
        <v>0</v>
      </c>
      <c r="D22" s="142">
        <v>0</v>
      </c>
      <c r="E22" s="426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387"/>
      <c r="L22" s="310">
        <f t="shared" ref="L22:L23" si="45">($L$4-B22+1)*(C22+D22)*$B$53</f>
        <v>0</v>
      </c>
      <c r="M22" s="354">
        <f t="shared" ref="M22:M23" si="46">IF(($M$4-B22)*$B$53*(C22+D22+E22)&lt;(C22+D22+E22),(C22+D22+E22)*$B$53,0)</f>
        <v>0</v>
      </c>
      <c r="N22" s="354">
        <f t="shared" ref="N22:N23" si="47">IF(($N$4-B22)*$B$53*(C22+D22+E22+F22)&lt;(C22+D22+E22+F22),(C22+D22+E22+F22)*$B$53,0)</f>
        <v>0</v>
      </c>
      <c r="O22" s="354">
        <f t="shared" ref="O22:O23" si="48">IF(($O$4-B22)*$B$53*(C22+D22+E22+F22+G22)&lt;(C22+D22+E22+F22+G22),(C22+D22+E22+F22+G22)*$B$53,0)</f>
        <v>0</v>
      </c>
      <c r="P22" s="354">
        <f t="shared" ref="P22:P23" si="49">IF(($P$4-B22)*$B$53*(C22+D22+E22+F22+G22+H22)&lt;(C22+D22+E22+F22+G22+H22),(C22+D22+E22+F22+G22+H22)*$B$53,0)</f>
        <v>0</v>
      </c>
      <c r="Q22" s="354">
        <f t="shared" ref="Q22:Q23" si="50">IF(($Q$4-B22)*$B$53*(C22+D22+E22+F22+G22+H22+I22)&lt;(C22+D22+E22+F22+G22+H22+I22),(C22+D22+E22+F22+G22+H22+I22)*$B$53,0)</f>
        <v>0</v>
      </c>
      <c r="R22" s="354">
        <f t="shared" ref="R22:R23" si="51">IF(($R$4-B22)*$B$53*(C22+D22+E22+F22+G22+H22+I22+J22)&lt;(C22+D22+E22+F22+G22+H22+I22+J22),(C22+D22+E22+F22+G22+H22+I22+J22)*$B$53,0)</f>
        <v>0</v>
      </c>
      <c r="S22" s="387"/>
      <c r="T22" s="396">
        <f t="shared" si="33"/>
        <v>0</v>
      </c>
      <c r="U22" s="9">
        <f t="shared" si="34"/>
        <v>0</v>
      </c>
      <c r="V22">
        <f t="shared" si="35"/>
        <v>0</v>
      </c>
      <c r="W22" s="354">
        <f t="shared" si="36"/>
        <v>0</v>
      </c>
      <c r="X22" s="354">
        <f t="shared" si="37"/>
        <v>0</v>
      </c>
      <c r="Y22" s="354">
        <f t="shared" si="38"/>
        <v>0</v>
      </c>
      <c r="Z22" s="387">
        <f t="shared" si="39"/>
        <v>0</v>
      </c>
    </row>
    <row r="23" spans="1:26">
      <c r="A23" s="142" t="s">
        <v>179</v>
      </c>
      <c r="B23" s="389"/>
      <c r="C23" s="142">
        <v>0</v>
      </c>
      <c r="D23" s="142">
        <v>0</v>
      </c>
      <c r="E23" s="426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387"/>
      <c r="L23" s="310">
        <f t="shared" si="45"/>
        <v>0</v>
      </c>
      <c r="M23" s="354">
        <f t="shared" si="46"/>
        <v>0</v>
      </c>
      <c r="N23" s="354">
        <f t="shared" si="47"/>
        <v>0</v>
      </c>
      <c r="O23" s="354">
        <f t="shared" si="48"/>
        <v>0</v>
      </c>
      <c r="P23" s="354">
        <f t="shared" si="49"/>
        <v>0</v>
      </c>
      <c r="Q23" s="354">
        <f t="shared" si="50"/>
        <v>0</v>
      </c>
      <c r="R23" s="354">
        <f t="shared" si="51"/>
        <v>0</v>
      </c>
      <c r="S23" s="387"/>
      <c r="T23" s="396">
        <f t="shared" si="33"/>
        <v>0</v>
      </c>
      <c r="U23" s="9">
        <f t="shared" si="34"/>
        <v>0</v>
      </c>
      <c r="V23">
        <f t="shared" si="35"/>
        <v>0</v>
      </c>
      <c r="W23" s="354">
        <f t="shared" si="36"/>
        <v>0</v>
      </c>
      <c r="X23" s="354">
        <f t="shared" si="37"/>
        <v>0</v>
      </c>
      <c r="Y23" s="354">
        <f t="shared" si="38"/>
        <v>0</v>
      </c>
      <c r="Z23" s="387">
        <f t="shared" si="39"/>
        <v>0</v>
      </c>
    </row>
    <row r="24" spans="1:26">
      <c r="A24" s="4" t="s">
        <v>175</v>
      </c>
      <c r="B24" s="418"/>
      <c r="C24" s="379">
        <f t="shared" ref="C24:J24" si="52">SUM(C18:C23)</f>
        <v>0</v>
      </c>
      <c r="D24" s="379">
        <f>SUM(D18:D23)</f>
        <v>0</v>
      </c>
      <c r="E24" s="379">
        <f t="shared" si="52"/>
        <v>0</v>
      </c>
      <c r="F24" s="379">
        <f t="shared" si="52"/>
        <v>0</v>
      </c>
      <c r="G24" s="380">
        <f t="shared" si="52"/>
        <v>0</v>
      </c>
      <c r="H24" s="380">
        <f t="shared" si="52"/>
        <v>0</v>
      </c>
      <c r="I24" s="380">
        <f t="shared" si="52"/>
        <v>0</v>
      </c>
      <c r="J24" s="386">
        <f t="shared" si="52"/>
        <v>0</v>
      </c>
      <c r="K24" s="387"/>
      <c r="L24" s="379">
        <f t="shared" ref="L24:M24" si="53">SUM(L18:L23)</f>
        <v>0</v>
      </c>
      <c r="M24" s="380">
        <f t="shared" si="53"/>
        <v>0</v>
      </c>
      <c r="N24" s="380">
        <f>SUM(N18:N23)</f>
        <v>0</v>
      </c>
      <c r="O24" s="380">
        <f>SUM(O18:O23)</f>
        <v>0</v>
      </c>
      <c r="P24" s="380">
        <f>SUM(P18:P23)</f>
        <v>0</v>
      </c>
      <c r="Q24" s="380">
        <f>SUM(Q18:Q23)</f>
        <v>0</v>
      </c>
      <c r="R24" s="386">
        <f>SUM(R18:R23)</f>
        <v>0</v>
      </c>
      <c r="S24" s="387"/>
      <c r="T24" s="379">
        <f t="shared" ref="T24" si="54">SUM(T18:T23)</f>
        <v>0</v>
      </c>
      <c r="U24" s="380">
        <f t="shared" ref="U24" si="55">SUM(U18:U23)</f>
        <v>0</v>
      </c>
      <c r="V24" s="379">
        <f>SUM(V18:V23)</f>
        <v>0</v>
      </c>
      <c r="W24" s="380">
        <f>SUM(W18:W23)</f>
        <v>0</v>
      </c>
      <c r="X24" s="380">
        <f>SUM(X18:X23)</f>
        <v>0</v>
      </c>
      <c r="Y24" s="380">
        <f>SUM(Y18:Y23)</f>
        <v>0</v>
      </c>
      <c r="Z24" s="385">
        <f>SUM(Z18:Z23)</f>
        <v>0</v>
      </c>
    </row>
    <row r="25" spans="1:26">
      <c r="A25" s="2" t="s">
        <v>180</v>
      </c>
      <c r="B25" s="382"/>
      <c r="C25" s="382"/>
      <c r="D25" s="382"/>
      <c r="E25" s="382"/>
      <c r="F25" s="383"/>
      <c r="G25" s="383"/>
      <c r="H25" s="383"/>
      <c r="I25" s="383"/>
      <c r="J25" s="383"/>
      <c r="L25" s="382"/>
      <c r="M25" s="382"/>
      <c r="N25" s="384"/>
      <c r="O25" s="384"/>
      <c r="P25" s="384"/>
      <c r="Q25" s="384"/>
      <c r="R25" s="384"/>
      <c r="T25" s="382"/>
      <c r="U25" s="382"/>
      <c r="V25" s="384"/>
      <c r="W25" s="384"/>
      <c r="X25" s="384"/>
      <c r="Y25" s="384"/>
      <c r="Z25" s="384"/>
    </row>
    <row r="26" spans="1:26">
      <c r="A26" t="s">
        <v>181</v>
      </c>
      <c r="B26" s="389"/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9"/>
      <c r="L26" s="310">
        <f>($L$4-B26+1)*(C26+D26)*$B$50</f>
        <v>0</v>
      </c>
      <c r="M26" s="354">
        <f>IF(($M$4-B26)*$B$50*(C26+D26+E26)&lt;(C26+D26+E26),(C26+D26+E26)*$B$50,0)</f>
        <v>0</v>
      </c>
      <c r="N26" s="354">
        <f>IF(($N$4-B26)*$B$50*(C26+D26+E26+F26)&lt;(C26+D26+E26+F26),(C26+D26+E26+F26)*$B$50,0)</f>
        <v>0</v>
      </c>
      <c r="O26" s="354">
        <f>IF(($O$4-B26)*$B$50*(C26+D26+E26+F26+G26)&lt;(C26+D26+E26+F26+G26),(C26+D26+E26+F26+G26)*$B$50,0)</f>
        <v>0</v>
      </c>
      <c r="P26" s="354">
        <f>IF(($P$4-B26)*$B$50*(C26+D26+E26+F26+G26+H26)&lt;(C26+D26+E26+F26+G26+H26),(C26+D26+E26+F26+G26+H26)*$B$50,0)</f>
        <v>0</v>
      </c>
      <c r="Q26" s="354">
        <f>IF(($Q$4-B26)*$B$50*(C26+D26+E26+F26+G26+H26+I26)&lt;(C26+D26+E26+F26+G26+H26+I26),(C26+D26+E26+F26+G26+H26+I26)*$B$50,0)</f>
        <v>0</v>
      </c>
      <c r="R26" s="354">
        <f>IF(($R$4-B26)*$B$50*(C26+D26+E26+F26+G26+H26+I26+J26)&lt;(C26+D26+E26+F26+G26+H26+I26+J26),(C26+D26+E26+F26+G26+H26+I26+J26)*$B$50,0)</f>
        <v>0</v>
      </c>
      <c r="S26" s="354"/>
      <c r="T26" s="313">
        <f t="shared" ref="T26:T32" si="56">C26+D26-L26</f>
        <v>0</v>
      </c>
      <c r="U26" s="9">
        <f t="shared" ref="U26:U32" si="57">T26+E26-M26</f>
        <v>0</v>
      </c>
      <c r="V26">
        <f t="shared" ref="V26:Z27" si="58">U26+F26-N26</f>
        <v>0</v>
      </c>
      <c r="W26" s="354">
        <f t="shared" si="58"/>
        <v>0</v>
      </c>
      <c r="X26" s="354">
        <f t="shared" si="58"/>
        <v>0</v>
      </c>
      <c r="Y26" s="354">
        <f t="shared" si="58"/>
        <v>0</v>
      </c>
      <c r="Z26" s="387">
        <f t="shared" si="58"/>
        <v>0</v>
      </c>
    </row>
    <row r="27" spans="1:26">
      <c r="A27" s="3" t="s">
        <v>182</v>
      </c>
      <c r="B27" s="389"/>
      <c r="C27" s="142">
        <v>0</v>
      </c>
      <c r="D27" s="142">
        <v>0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9"/>
      <c r="L27" s="310">
        <f>($L$4-B27+1)*(C27+D27)*$B$51</f>
        <v>0</v>
      </c>
      <c r="M27" s="354">
        <f>IF(($M$4-B27)*$B$51*(C27+D27+E27)&lt;(C27+D27+E27),(C27+D27+E27)*$B$51,0)</f>
        <v>0</v>
      </c>
      <c r="N27" s="354">
        <f>IF(($N$4-B27)*$B$51*(C27+D27+E27+F27)&lt;(C27+D27+E27+F27),(C27+D27+E27+F27)*$B$51,0)</f>
        <v>0</v>
      </c>
      <c r="O27" s="354">
        <f>IF(($O$4-B27)*$B$51*(C27+D27+E27+F27+G27)&lt;(C27+D27+E27+F27+G27),(C27+D27+E27+F27+G27)*$B$51,0)</f>
        <v>0</v>
      </c>
      <c r="P27" s="354">
        <f>IF(($P$4-B27)*$B$51*(C27+D27+E27+F27+G27+H27)&lt;(C27+D27+E27+F27+G27+H27),(C27+D27+E27+F27+G27+H27)*$B$51,0)</f>
        <v>0</v>
      </c>
      <c r="Q27" s="354">
        <f>IF(($Q$4-B27)*$B$51*(C27+D27+E27+F27+G27+H27+I27)&lt;(C27+D27+E27+F27+G27+H27+I27),(C27+D27+E27+F27+G27+H27+I27)*$B$51,0)</f>
        <v>0</v>
      </c>
      <c r="R27" s="354">
        <f>IF(($R$4-B27)*$B$51*(C27+D27+E27+F27+G27+H27+I27+J27)&lt;(C27+D27+E27+F27+G27+H27+I27+J27),(C27+D27+E27+F27+G27+H27+I27+J27)*$B$51,0)</f>
        <v>0</v>
      </c>
      <c r="S27" s="354"/>
      <c r="T27" s="313">
        <f t="shared" si="56"/>
        <v>0</v>
      </c>
      <c r="U27" s="9">
        <f t="shared" si="57"/>
        <v>0</v>
      </c>
      <c r="V27">
        <f t="shared" si="58"/>
        <v>0</v>
      </c>
      <c r="W27" s="354">
        <f t="shared" si="58"/>
        <v>0</v>
      </c>
      <c r="X27" s="354">
        <f t="shared" si="58"/>
        <v>0</v>
      </c>
      <c r="Y27" s="354">
        <f t="shared" si="58"/>
        <v>0</v>
      </c>
      <c r="Z27" s="387">
        <f t="shared" si="58"/>
        <v>0</v>
      </c>
    </row>
    <row r="28" spans="1:26">
      <c r="A28" s="3" t="s">
        <v>183</v>
      </c>
      <c r="B28" s="389"/>
      <c r="C28" s="142">
        <v>0</v>
      </c>
      <c r="D28" s="142">
        <v>0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9"/>
      <c r="L28" s="310">
        <f>($L$4-B28+1)*(C28+D28)*$B$55</f>
        <v>0</v>
      </c>
      <c r="M28" s="354">
        <f>IF(($M$4-B28)*$B$55*(C28+D28+E28)&lt;(C28+D28+E28),(C28+D28+E28)*$B$55,0)</f>
        <v>0</v>
      </c>
      <c r="N28" s="354">
        <f>IF(($N$4-B28)*$B$55*(C28+D28+E28+F28)&lt;(C28+D28+E28+F28),(C28+D28+E28+F28)*$B$55,0)</f>
        <v>0</v>
      </c>
      <c r="O28" s="354">
        <f>IF(($O$4-B28)*$B$55*(C28+D28+E28+F28+G28)&lt;(C28+D28+E28+F28+G28),(C28+D28+E28+F28+G28)*$B$55,0)</f>
        <v>0</v>
      </c>
      <c r="P28" s="354">
        <f>IF(($P$4-B28)*$B$55*(C28+D28+E28+F28+G28+H28)&lt;(C28+D28+E28+F28+G28+H28),(C28+D28+E28+F28+G28+H28)*$B$55,0)</f>
        <v>0</v>
      </c>
      <c r="Q28" s="354">
        <f>IF(($Q$4-B28)*$B$55*(C28+D28+E28+F28+G28+H28+I28)&lt;(C28+D28+E28+F28+G28+H28+I28),(C28+D28+E28+F28+G28+H28+I28)*$B$55,0)</f>
        <v>0</v>
      </c>
      <c r="R28" s="354">
        <f>IF(($R$4-B28)*$B$55*(C28+D28+E28+F28+G28+H28+I28+J28)&lt;(C28+D28+E28+F28+G28+H28+I28+J28),(C28+D28+E28+F28+G28+H28+I28+J28)*$B$55,0)</f>
        <v>0</v>
      </c>
      <c r="S28" s="354"/>
      <c r="T28" s="313">
        <f t="shared" si="56"/>
        <v>0</v>
      </c>
      <c r="U28" s="9">
        <f t="shared" si="57"/>
        <v>0</v>
      </c>
      <c r="V28">
        <f t="shared" ref="V28:Z29" si="59">U28+F28-N28</f>
        <v>0</v>
      </c>
      <c r="W28" s="354">
        <f t="shared" si="59"/>
        <v>0</v>
      </c>
      <c r="X28" s="354">
        <f t="shared" si="59"/>
        <v>0</v>
      </c>
      <c r="Y28" s="354">
        <f t="shared" si="59"/>
        <v>0</v>
      </c>
      <c r="Z28" s="387">
        <f t="shared" si="59"/>
        <v>0</v>
      </c>
    </row>
    <row r="29" spans="1:26">
      <c r="A29" s="3" t="s">
        <v>184</v>
      </c>
      <c r="B29" s="389"/>
      <c r="C29" s="142">
        <v>0</v>
      </c>
      <c r="D29" s="142">
        <v>0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9"/>
      <c r="L29" s="310">
        <f>($L$4-B29+1)*(C29+D29)*$B$56</f>
        <v>0</v>
      </c>
      <c r="M29" s="354">
        <f>IF(($M$4-B29)*$B$56*(C29+D29+E29)&lt;(C29+D29+E29),(C29+D29+E29)*$B$56,0)</f>
        <v>0</v>
      </c>
      <c r="N29" s="354">
        <f>IF(($N$4-B29)*$B$56*(C29+D29+E29+F29)&lt;(C29+D29+E29+F29),(C29+D29+E29+F29)*$B$56,0)</f>
        <v>0</v>
      </c>
      <c r="O29" s="354">
        <f>IF(($O$4-B29)*$B$56*(C29+D29+E29+F29+G29)&lt;(C29+D29+E29+F29+G29),(C29+D29+E29+F29+G29)*$B$56,0)</f>
        <v>0</v>
      </c>
      <c r="P29" s="354">
        <f>IF(($P$4-B29)*$B$56*(C29+D29+E29+F29+G29+H29)&lt;(C29+D29+E29+F29+G29+H29),(C29+D29+E29+F29+G29+H29)*$B$56,0)</f>
        <v>0</v>
      </c>
      <c r="Q29" s="354">
        <f>IF(($Q$4-B29)*$B$56*(C29+D29+E29+F29+G29+H29+I29)&lt;(C29+D29+E29+F29+G29+H29+I29),(C29+D29+E29+F29+G29+H29+I29)*$B$56,0)</f>
        <v>0</v>
      </c>
      <c r="R29" s="354">
        <f>IF(($R$4-B29)*$B$56*(C29+D29+E29+F29+G29+H29+I29+J29)&lt;(C29+D29+E29+F29+G29+H29+I29+J29),(C29+D29+E29+F29+G29+H29+I29+J29)*$B$56,0)</f>
        <v>0</v>
      </c>
      <c r="S29" s="354"/>
      <c r="T29" s="313">
        <f t="shared" si="56"/>
        <v>0</v>
      </c>
      <c r="U29" s="9">
        <f t="shared" si="57"/>
        <v>0</v>
      </c>
      <c r="V29">
        <f t="shared" si="59"/>
        <v>0</v>
      </c>
      <c r="W29" s="354">
        <f t="shared" si="59"/>
        <v>0</v>
      </c>
      <c r="X29" s="354">
        <f t="shared" si="59"/>
        <v>0</v>
      </c>
      <c r="Y29" s="354">
        <f t="shared" si="59"/>
        <v>0</v>
      </c>
      <c r="Z29" s="387">
        <f t="shared" si="59"/>
        <v>0</v>
      </c>
    </row>
    <row r="30" spans="1:26">
      <c r="A30" s="3" t="s">
        <v>184</v>
      </c>
      <c r="B30" s="389"/>
      <c r="C30" s="142">
        <v>0</v>
      </c>
      <c r="D30" s="142">
        <v>0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9"/>
      <c r="L30" s="310">
        <f>($L$4-B30+1)*(C30+D30)*$B$56</f>
        <v>0</v>
      </c>
      <c r="M30" s="354">
        <f>IF(($M$4-B30)*$B$56*(C30+D30+E30)&lt;(C30+D30+E30),(C30+D30+E30)*$B$56,0)</f>
        <v>0</v>
      </c>
      <c r="N30" s="354">
        <f>IF(($N$4-B30)*$B$56*(C30+D30+E30+F30)&lt;(C30+D30+E30+F30),(C30+D30+E30+F30)*$B$56,0)</f>
        <v>0</v>
      </c>
      <c r="O30" s="354">
        <f>IF(($O$4-B30)*$B$56*(C30+D30+E30+F30+G30)&lt;(C30+D30+E30+F30+G30),(C30+D30+E30+F30+G30)*$B$56,0)</f>
        <v>0</v>
      </c>
      <c r="P30" s="354">
        <f>IF(($P$4-B30)*$B$56*(C30+D30+E30+F30+G30+H30)&lt;(C30+D30+E30+F30+G30+H30),(C30+D30+E30+F30+G30+H30)*$B$56,0)</f>
        <v>0</v>
      </c>
      <c r="Q30" s="354">
        <f>IF(($Q$4-B30)*$B$56*(C30+D30+E30+F30+G30+H30+I30)&lt;(C30+D30+E30+F30+G30+H30+I30),(C30+D30+E30+F30+G30+H30+I30)*$B$56,0)</f>
        <v>0</v>
      </c>
      <c r="R30" s="354">
        <f>IF(($R$4-B30)*$B$56*(C30+D30+E30+F30+G30+H30+I30+J30)&lt;(C30+D30+E30+F30+G30+H30+I30+J30),(C30+D30+E30+F30+G30+H30+I30+J30)*$B$56,0)</f>
        <v>0</v>
      </c>
      <c r="S30" s="354"/>
      <c r="T30" s="313">
        <f t="shared" si="56"/>
        <v>0</v>
      </c>
      <c r="U30" s="9">
        <f t="shared" si="57"/>
        <v>0</v>
      </c>
      <c r="V30">
        <f t="shared" ref="V30" si="60">U30+F30-N30</f>
        <v>0</v>
      </c>
      <c r="W30" s="354">
        <f t="shared" ref="W30" si="61">V30+G30-O30</f>
        <v>0</v>
      </c>
      <c r="X30" s="354">
        <f t="shared" ref="X30" si="62">W30+H30-P30</f>
        <v>0</v>
      </c>
      <c r="Y30" s="354">
        <f t="shared" ref="Y30" si="63">X30+I30-Q30</f>
        <v>0</v>
      </c>
      <c r="Z30" s="387">
        <f t="shared" ref="Z30" si="64">Y30+J30-R30</f>
        <v>0</v>
      </c>
    </row>
    <row r="31" spans="1:26">
      <c r="A31" s="3" t="s">
        <v>185</v>
      </c>
      <c r="B31" s="389"/>
      <c r="C31" s="142">
        <v>0</v>
      </c>
      <c r="D31" s="142">
        <v>0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9"/>
      <c r="L31" s="310">
        <f t="shared" ref="L31:L32" si="65">($L$4-B31+1)*(C31+D31)*$B$56</f>
        <v>0</v>
      </c>
      <c r="M31" s="354">
        <f t="shared" ref="M31:M32" si="66">IF(($M$4-B31)*$B$56*(C31+D31+E31)&lt;(C31+D31+E31),(C31+D31+E31)*$B$56,0)</f>
        <v>0</v>
      </c>
      <c r="N31" s="354">
        <f t="shared" ref="N31:N32" si="67">IF(($N$4-B31)*$B$56*(C31+D31+E31+F31)&lt;(C31+D31+E31+F31),(C31+D31+E31+F31)*$B$56,0)</f>
        <v>0</v>
      </c>
      <c r="O31" s="354">
        <f t="shared" ref="O31:O32" si="68">IF(($O$4-B31)*$B$56*(C31+D31+E31+F31+G31)&lt;(C31+D31+E31+F31+G31),(C31+D31+E31+F31+G31)*$B$56,0)</f>
        <v>0</v>
      </c>
      <c r="P31" s="354">
        <f t="shared" ref="P31:P32" si="69">IF(($P$4-B31)*$B$56*(C31+D31+E31+F31+G31+H31)&lt;(C31+D31+E31+F31+G31+H31),(C31+D31+E31+F31+G31+H31)*$B$56,0)</f>
        <v>0</v>
      </c>
      <c r="Q31" s="354">
        <f t="shared" ref="Q31:Q32" si="70">IF(($Q$4-B31)*$B$56*(C31+D31+E31+F31+G31+H31+I31)&lt;(C31+D31+E31+F31+G31+H31+I31),(C31+D31+E31+F31+G31+H31+I31)*$B$56,0)</f>
        <v>0</v>
      </c>
      <c r="R31" s="354">
        <f t="shared" ref="R31:R32" si="71">IF(($R$4-B31)*$B$56*(C31+D31+E31+F31+G31+H31+I31+J31)&lt;(C31+D31+E31+F31+G31+H31+I31+J31),(C31+D31+E31+F31+G31+H31+I31+J31)*$B$56,0)</f>
        <v>0</v>
      </c>
      <c r="S31" s="354"/>
      <c r="T31" s="313">
        <f t="shared" si="56"/>
        <v>0</v>
      </c>
      <c r="U31" s="9">
        <f t="shared" si="57"/>
        <v>0</v>
      </c>
      <c r="V31">
        <f t="shared" ref="V31" si="72">U31+F31-N31</f>
        <v>0</v>
      </c>
      <c r="W31" s="354">
        <f t="shared" ref="W31" si="73">V31+G31-O31</f>
        <v>0</v>
      </c>
      <c r="X31" s="354">
        <f t="shared" ref="X31" si="74">W31+H31-P31</f>
        <v>0</v>
      </c>
      <c r="Y31" s="354">
        <f t="shared" ref="Y31" si="75">X31+I31-Q31</f>
        <v>0</v>
      </c>
      <c r="Z31" s="387">
        <f t="shared" ref="Z31" si="76">Y31+J31-R31</f>
        <v>0</v>
      </c>
    </row>
    <row r="32" spans="1:26">
      <c r="A32" s="3" t="s">
        <v>185</v>
      </c>
      <c r="B32" s="389"/>
      <c r="C32" s="142">
        <v>0</v>
      </c>
      <c r="D32" s="142">
        <v>0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9"/>
      <c r="L32" s="310">
        <f t="shared" si="65"/>
        <v>0</v>
      </c>
      <c r="M32" s="354">
        <f t="shared" si="66"/>
        <v>0</v>
      </c>
      <c r="N32" s="354">
        <f t="shared" si="67"/>
        <v>0</v>
      </c>
      <c r="O32" s="354">
        <f t="shared" si="68"/>
        <v>0</v>
      </c>
      <c r="P32" s="354">
        <f t="shared" si="69"/>
        <v>0</v>
      </c>
      <c r="Q32" s="354">
        <f t="shared" si="70"/>
        <v>0</v>
      </c>
      <c r="R32" s="354">
        <f t="shared" si="71"/>
        <v>0</v>
      </c>
      <c r="T32" s="313">
        <f t="shared" si="56"/>
        <v>0</v>
      </c>
      <c r="U32" s="9">
        <f t="shared" si="57"/>
        <v>0</v>
      </c>
      <c r="V32">
        <f t="shared" ref="V32" si="77">U32+F32-N32</f>
        <v>0</v>
      </c>
      <c r="W32" s="354">
        <f t="shared" ref="W32" si="78">V32+G32-O32</f>
        <v>0</v>
      </c>
      <c r="X32" s="354">
        <f t="shared" ref="X32" si="79">W32+H32-P32</f>
        <v>0</v>
      </c>
      <c r="Y32" s="354">
        <f t="shared" ref="Y32" si="80">X32+I32-Q32</f>
        <v>0</v>
      </c>
      <c r="Z32" s="387">
        <f t="shared" ref="Z32" si="81">Y32+J32-R32</f>
        <v>0</v>
      </c>
    </row>
    <row r="33" spans="1:27">
      <c r="A33" s="4" t="s">
        <v>175</v>
      </c>
      <c r="B33" s="390"/>
      <c r="C33" s="379">
        <f>SUM(C26:C32)</f>
        <v>0</v>
      </c>
      <c r="D33" s="379">
        <f>SUM(D26:D32)</f>
        <v>0</v>
      </c>
      <c r="E33" s="379">
        <f>SUM(E26:E32)</f>
        <v>0</v>
      </c>
      <c r="F33" s="379">
        <f t="shared" ref="F33:J33" si="82">SUM(F26:F32)</f>
        <v>0</v>
      </c>
      <c r="G33" s="379">
        <f t="shared" si="82"/>
        <v>0</v>
      </c>
      <c r="H33" s="379">
        <f t="shared" si="82"/>
        <v>0</v>
      </c>
      <c r="I33" s="379">
        <f t="shared" si="82"/>
        <v>0</v>
      </c>
      <c r="J33" s="379">
        <f t="shared" si="82"/>
        <v>0</v>
      </c>
      <c r="L33" s="427">
        <f t="shared" ref="L33:R33" si="83">SUM(L26:L32)</f>
        <v>0</v>
      </c>
      <c r="M33" s="379">
        <f t="shared" si="83"/>
        <v>0</v>
      </c>
      <c r="N33" s="5">
        <f t="shared" si="83"/>
        <v>0</v>
      </c>
      <c r="O33" s="307">
        <f t="shared" si="83"/>
        <v>0</v>
      </c>
      <c r="P33" s="307">
        <f t="shared" si="83"/>
        <v>0</v>
      </c>
      <c r="Q33" s="307">
        <f t="shared" si="83"/>
        <v>0</v>
      </c>
      <c r="R33" s="307">
        <f t="shared" si="83"/>
        <v>0</v>
      </c>
      <c r="T33" s="380">
        <f t="shared" ref="T33:Z33" si="84">SUM(T26:T31)</f>
        <v>0</v>
      </c>
      <c r="U33" s="380">
        <f t="shared" si="84"/>
        <v>0</v>
      </c>
      <c r="V33" s="379">
        <f t="shared" si="84"/>
        <v>0</v>
      </c>
      <c r="W33" s="380">
        <f t="shared" si="84"/>
        <v>0</v>
      </c>
      <c r="X33" s="380">
        <f t="shared" si="84"/>
        <v>0</v>
      </c>
      <c r="Y33" s="380">
        <f t="shared" si="84"/>
        <v>0</v>
      </c>
      <c r="Z33" s="385">
        <f t="shared" si="84"/>
        <v>0</v>
      </c>
    </row>
    <row r="34" spans="1:27">
      <c r="A34" s="3"/>
      <c r="B34" s="3"/>
      <c r="C34" s="383"/>
      <c r="D34" s="383"/>
      <c r="E34" s="383"/>
      <c r="F34" s="383"/>
      <c r="G34" s="383"/>
      <c r="H34" s="383"/>
      <c r="I34" s="383"/>
      <c r="J34" s="383"/>
      <c r="L34" s="383"/>
      <c r="M34" s="383"/>
      <c r="T34" s="383"/>
      <c r="U34" s="383"/>
      <c r="V34" s="384"/>
      <c r="W34" s="384"/>
      <c r="X34" s="384"/>
      <c r="Y34" s="384"/>
      <c r="Z34" s="384"/>
    </row>
    <row r="35" spans="1:27">
      <c r="A35" s="353" t="s">
        <v>186</v>
      </c>
      <c r="B35" s="2"/>
      <c r="C35" s="419">
        <f>SUM(C16+C24+C33)</f>
        <v>0</v>
      </c>
      <c r="D35" s="398">
        <f>SUM(D16+D24+D33)</f>
        <v>0</v>
      </c>
      <c r="E35" s="398">
        <f t="shared" ref="E35:J35" si="85">SUM(E16+E24+E33)</f>
        <v>0</v>
      </c>
      <c r="F35" s="398">
        <f t="shared" si="85"/>
        <v>0</v>
      </c>
      <c r="G35" s="397">
        <f t="shared" si="85"/>
        <v>0</v>
      </c>
      <c r="H35" s="397">
        <f t="shared" si="85"/>
        <v>0</v>
      </c>
      <c r="I35" s="397">
        <f t="shared" si="85"/>
        <v>0</v>
      </c>
      <c r="J35" s="397">
        <f t="shared" si="85"/>
        <v>0</v>
      </c>
      <c r="L35" s="311">
        <f>SUM(L16+L24+L33)</f>
        <v>0</v>
      </c>
      <c r="M35" s="311">
        <f>SUM(M16+M24+M33)</f>
        <v>0</v>
      </c>
      <c r="N35" s="6">
        <f>SUM(N16+N24+N33)</f>
        <v>0</v>
      </c>
      <c r="O35" s="6">
        <f>SUM(O16+O24+O33)</f>
        <v>0</v>
      </c>
      <c r="P35" s="6">
        <f>SUM(P16+P24+P33)</f>
        <v>0</v>
      </c>
      <c r="Q35" s="6">
        <f t="shared" ref="Q35" si="86">SUM(Q16+Q24+Q33)</f>
        <v>0</v>
      </c>
      <c r="R35" s="6">
        <f>SUM(R16+R24+R33)</f>
        <v>0</v>
      </c>
      <c r="T35" s="311">
        <f t="shared" ref="T35:Z35" si="87">SUM(T16+T24+T33)</f>
        <v>0</v>
      </c>
      <c r="U35" s="311">
        <f t="shared" si="87"/>
        <v>0</v>
      </c>
      <c r="V35" s="309">
        <f t="shared" si="87"/>
        <v>0</v>
      </c>
      <c r="W35" s="311">
        <f t="shared" si="87"/>
        <v>0</v>
      </c>
      <c r="X35" s="311">
        <f t="shared" si="87"/>
        <v>0</v>
      </c>
      <c r="Y35" s="311">
        <f t="shared" si="87"/>
        <v>0</v>
      </c>
      <c r="Z35" s="311">
        <f t="shared" si="87"/>
        <v>0</v>
      </c>
    </row>
    <row r="36" spans="1:27">
      <c r="A36" s="3"/>
      <c r="B36" s="3"/>
      <c r="C36" s="3"/>
      <c r="D36" s="312"/>
      <c r="E36" s="310"/>
      <c r="F36" s="3"/>
      <c r="G36" s="3"/>
      <c r="H36" s="3"/>
      <c r="I36" s="3"/>
      <c r="J36" s="3"/>
      <c r="L36" s="383"/>
      <c r="M36" s="383"/>
      <c r="T36" s="404"/>
      <c r="U36" s="404"/>
      <c r="V36" s="395"/>
      <c r="W36" s="395"/>
      <c r="X36" s="395"/>
      <c r="Y36" s="395"/>
      <c r="Z36" s="395"/>
    </row>
    <row r="37" spans="1:27" ht="51" customHeight="1">
      <c r="A37" s="353" t="s">
        <v>187</v>
      </c>
      <c r="B37" s="393"/>
      <c r="C37" s="392">
        <v>0</v>
      </c>
      <c r="D37" s="415"/>
      <c r="E37" s="416"/>
      <c r="F37" s="307">
        <v>0</v>
      </c>
      <c r="G37" s="5">
        <v>0</v>
      </c>
      <c r="H37" s="5">
        <v>0</v>
      </c>
      <c r="I37" s="5">
        <v>0</v>
      </c>
      <c r="J37" s="5">
        <v>0</v>
      </c>
      <c r="L37" s="310">
        <f>($L$4-B37+1)*C37*$B$60</f>
        <v>0</v>
      </c>
      <c r="M37" s="354">
        <f>IF(($E$4-B37)*$B$60*C37&lt;C37,C37*$B$60,0)</f>
        <v>0</v>
      </c>
      <c r="N37" s="354">
        <f>(F37)*$B$60+IF(($F$4-B37)*$B$60*C37&lt;C37,C37*$B$60,0)</f>
        <v>0</v>
      </c>
      <c r="O37" s="354">
        <f>(F37+G37)*$B$60+IF(($G$4-B37)*$B$60*C37&lt;C37,C37*$B$60,0)</f>
        <v>0</v>
      </c>
      <c r="P37" s="354">
        <f>(F37+G37+H37)*$B$60+IF(($H$4-B37)*$B$60*C37&lt;C37,C37*$B$60,0)</f>
        <v>0</v>
      </c>
      <c r="Q37" s="354">
        <f>(F37+G37+H37+I37)*$B$60+IF(($I$4-B37)*$B$60*C37&lt;C37,C37*$B$60,0)</f>
        <v>0</v>
      </c>
      <c r="R37" s="354">
        <f>(F37+G37+H37+I37+J37)*$B$60+IF(($J$4-B37)*$B$60*C37&lt;C37,C37*$B$60,0)</f>
        <v>0</v>
      </c>
      <c r="T37" s="403">
        <f>C37+D37-L37</f>
        <v>0</v>
      </c>
      <c r="U37" s="369">
        <f>T37+E37-M37</f>
        <v>0</v>
      </c>
      <c r="V37" s="369">
        <f t="shared" ref="V37" si="88">U37+F37-N37</f>
        <v>0</v>
      </c>
      <c r="W37" s="369">
        <f t="shared" ref="W37" si="89">V37+G37-O37</f>
        <v>0</v>
      </c>
      <c r="X37" s="369">
        <f t="shared" ref="X37" si="90">W37+H37-P37</f>
        <v>0</v>
      </c>
      <c r="Y37" s="369">
        <f t="shared" ref="Y37" si="91">X37+I37-Q37</f>
        <v>0</v>
      </c>
      <c r="Z37" s="369">
        <f t="shared" ref="Z37" si="92">Y37+J37-R37</f>
        <v>0</v>
      </c>
    </row>
    <row r="38" spans="1:27">
      <c r="A38" s="3"/>
      <c r="B38" s="3"/>
      <c r="C38" s="3"/>
      <c r="D38" s="312"/>
      <c r="E38" s="310"/>
      <c r="F38" s="3"/>
      <c r="G38" s="3"/>
      <c r="H38" s="3"/>
      <c r="I38" s="3"/>
      <c r="J38" s="3"/>
      <c r="L38" s="383"/>
      <c r="M38" s="383"/>
      <c r="N38" s="384"/>
      <c r="O38" s="384"/>
      <c r="P38" s="384"/>
      <c r="Q38" s="384"/>
      <c r="R38" s="384"/>
      <c r="T38" s="381"/>
      <c r="U38" s="381"/>
      <c r="V38" s="378"/>
      <c r="W38" s="378"/>
      <c r="X38" s="378"/>
      <c r="Y38" s="378"/>
      <c r="Z38" s="378"/>
    </row>
    <row r="39" spans="1:27" ht="30">
      <c r="A39" s="353" t="s">
        <v>188</v>
      </c>
      <c r="B39" s="393"/>
      <c r="C39" s="392">
        <v>0</v>
      </c>
      <c r="D39" s="415">
        <v>0</v>
      </c>
      <c r="E39" s="416">
        <v>0</v>
      </c>
      <c r="F39" s="307">
        <v>0</v>
      </c>
      <c r="G39" s="5"/>
      <c r="H39" s="5"/>
      <c r="I39" s="5"/>
      <c r="J39" s="5"/>
      <c r="L39" s="423">
        <f>($L$4-B39+1)*C39*$B$62</f>
        <v>0</v>
      </c>
      <c r="M39" s="354">
        <f>IF(($E$4-B39)*$B$62*C39&lt;C39,C39*$B$62,0)</f>
        <v>0</v>
      </c>
      <c r="N39" s="424">
        <f>(F39)*$B$62+IF(($F$4-B39)*$B$62*C39&lt;C39,C39*$B$62,0)</f>
        <v>0</v>
      </c>
      <c r="O39" s="424">
        <f>(F39+G39)*$B$62+IF(($G$4-B39)*$B$62*C39&lt;C39,C39*$B$62,0)</f>
        <v>0</v>
      </c>
      <c r="P39" s="424">
        <f>(F39+G39+H39)*$B$62+IF(($H$4-B39)*$B$62*C39&lt;C39,C39*$B$62,0)</f>
        <v>0</v>
      </c>
      <c r="Q39" s="424">
        <f>(F39+G39+H39+I39)*$B$62+IF(($I$4-B39)*$B$62*C39&lt;C39,C39*$B$62,0)</f>
        <v>0</v>
      </c>
      <c r="R39" s="424">
        <f>(F39+G39+H39+I39+J39)*$B$62+IF(($J$4-B39)*$B$62*C39&lt;C39,C39*$B$62,0)</f>
        <v>0</v>
      </c>
      <c r="S39" s="354"/>
      <c r="T39" s="313">
        <f>C39+D39-L39</f>
        <v>0</v>
      </c>
      <c r="U39" s="9">
        <f>T39+E39-M39</f>
        <v>0</v>
      </c>
      <c r="V39">
        <f t="shared" ref="V39" si="93">U39+F39-N39</f>
        <v>0</v>
      </c>
      <c r="W39" s="354">
        <f t="shared" ref="W39" si="94">V39+G39-O39</f>
        <v>0</v>
      </c>
      <c r="X39" s="354">
        <f t="shared" ref="X39" si="95">W39+H39-P39</f>
        <v>0</v>
      </c>
      <c r="Y39" s="354">
        <f t="shared" ref="Y39" si="96">X39+I39-Q39</f>
        <v>0</v>
      </c>
      <c r="Z39" s="354">
        <f t="shared" ref="Z39" si="97">Y39+J39-R39</f>
        <v>0</v>
      </c>
      <c r="AA39" s="354"/>
    </row>
    <row r="40" spans="1:27" ht="15.75" thickBot="1">
      <c r="A40" s="3"/>
      <c r="B40" s="3"/>
      <c r="C40" s="3"/>
      <c r="D40" s="312"/>
      <c r="E40" s="310"/>
      <c r="F40" s="3"/>
      <c r="G40" s="3"/>
      <c r="H40" s="3"/>
      <c r="I40" s="3"/>
      <c r="J40" s="3"/>
      <c r="L40" s="401"/>
      <c r="M40" s="401"/>
      <c r="N40" s="402"/>
      <c r="O40" s="402"/>
      <c r="P40" s="402"/>
      <c r="Q40" s="402"/>
      <c r="R40" s="402"/>
      <c r="T40" s="401"/>
      <c r="U40" s="401"/>
      <c r="V40" s="402"/>
      <c r="W40" s="402"/>
      <c r="X40" s="402"/>
      <c r="Y40" s="402"/>
      <c r="Z40" s="402"/>
    </row>
    <row r="41" spans="1:27" ht="19.5" thickBot="1">
      <c r="A41" s="167" t="s">
        <v>189</v>
      </c>
      <c r="B41" s="3"/>
      <c r="C41" s="394">
        <f>C35+C37+C39</f>
        <v>0</v>
      </c>
      <c r="D41" s="308">
        <f>D35+D37+D39</f>
        <v>0</v>
      </c>
      <c r="E41" s="308">
        <f>E35+E37+E39</f>
        <v>0</v>
      </c>
      <c r="F41" s="308">
        <f>F35+F37+F39</f>
        <v>0</v>
      </c>
      <c r="G41" s="168">
        <f t="shared" ref="G41:X41" si="98">G35+G37+G39</f>
        <v>0</v>
      </c>
      <c r="H41" s="168">
        <f t="shared" si="98"/>
        <v>0</v>
      </c>
      <c r="I41" s="168">
        <f t="shared" ref="I41" si="99">I35+I37+I39</f>
        <v>0</v>
      </c>
      <c r="J41" s="168">
        <f t="shared" ref="J41" si="100">J35+J37+J39</f>
        <v>0</v>
      </c>
      <c r="K41" s="50"/>
      <c r="L41" s="399">
        <f t="shared" ref="L41:M41" si="101">L35+L37+L39</f>
        <v>0</v>
      </c>
      <c r="M41" s="400">
        <f t="shared" si="101"/>
        <v>0</v>
      </c>
      <c r="N41" s="399">
        <f t="shared" si="98"/>
        <v>0</v>
      </c>
      <c r="O41" s="399">
        <f t="shared" si="98"/>
        <v>0</v>
      </c>
      <c r="P41" s="399">
        <f t="shared" si="98"/>
        <v>0</v>
      </c>
      <c r="Q41" s="399">
        <f t="shared" ref="Q41:R41" si="102">Q35+Q37+Q39</f>
        <v>0</v>
      </c>
      <c r="R41" s="399">
        <f t="shared" si="102"/>
        <v>0</v>
      </c>
      <c r="S41" s="50"/>
      <c r="T41" s="399">
        <f t="shared" ref="T41:U41" si="103">T35+T37+T39</f>
        <v>0</v>
      </c>
      <c r="U41" s="400">
        <f t="shared" si="103"/>
        <v>0</v>
      </c>
      <c r="V41" s="399">
        <f t="shared" si="98"/>
        <v>0</v>
      </c>
      <c r="W41" s="399">
        <f t="shared" si="98"/>
        <v>0</v>
      </c>
      <c r="X41" s="399">
        <f t="shared" si="98"/>
        <v>0</v>
      </c>
      <c r="Y41" s="399">
        <f t="shared" ref="Y41:Z41" si="104">Y35+Y37+Y39</f>
        <v>0</v>
      </c>
      <c r="Z41" s="399">
        <f t="shared" si="104"/>
        <v>0</v>
      </c>
    </row>
    <row r="42" spans="1:27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27" ht="30" customHeight="1">
      <c r="A43" s="86" t="s">
        <v>190</v>
      </c>
      <c r="B43" s="86"/>
      <c r="C43" s="86"/>
      <c r="D43" s="86"/>
      <c r="E43" s="86"/>
      <c r="F43" s="452" t="s">
        <v>191</v>
      </c>
      <c r="G43" s="452"/>
      <c r="H43" s="452"/>
      <c r="I43" s="452"/>
      <c r="J43" s="452"/>
      <c r="K43" s="452"/>
      <c r="L43" s="452"/>
      <c r="M43" s="452"/>
      <c r="N43" s="452"/>
      <c r="O43" s="452"/>
      <c r="P43" s="452"/>
      <c r="Q43" s="452"/>
      <c r="R43" s="452"/>
      <c r="S43" s="452"/>
      <c r="T43" s="452"/>
      <c r="U43" s="452"/>
      <c r="V43" s="452"/>
      <c r="W43" s="452"/>
      <c r="X43" s="452"/>
    </row>
    <row r="44" spans="1:27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</row>
    <row r="45" spans="1:27" ht="30.75" customHeight="1">
      <c r="A45" s="86" t="s">
        <v>192</v>
      </c>
      <c r="B45" s="86"/>
      <c r="C45" s="86"/>
      <c r="D45" s="86"/>
      <c r="E45" s="86"/>
      <c r="F45" s="452" t="s">
        <v>193</v>
      </c>
      <c r="G45" s="452"/>
      <c r="H45" s="452"/>
      <c r="I45" s="452"/>
      <c r="J45" s="452"/>
      <c r="K45" s="452"/>
      <c r="L45" s="452"/>
      <c r="M45" s="452"/>
      <c r="N45" s="452"/>
      <c r="O45" s="452"/>
      <c r="P45" s="452"/>
      <c r="Q45" s="452"/>
      <c r="R45" s="452"/>
      <c r="S45" s="452"/>
      <c r="T45" s="452"/>
      <c r="U45" s="452"/>
      <c r="V45" s="452"/>
      <c r="W45" s="452"/>
      <c r="X45" s="452"/>
    </row>
    <row r="46" spans="1:27" ht="30.75" customHeight="1">
      <c r="A46" s="86"/>
      <c r="B46" s="86"/>
      <c r="C46" s="86"/>
      <c r="D46" s="86"/>
      <c r="E46" s="86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</row>
    <row r="47" spans="1:27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27" ht="15.75" thickBot="1">
      <c r="A48" s="105" t="s">
        <v>194</v>
      </c>
      <c r="B48" s="86"/>
      <c r="C48" s="86"/>
      <c r="D48" s="86"/>
      <c r="E48" s="86"/>
      <c r="F48" s="3"/>
      <c r="G48" s="3"/>
      <c r="H48" s="3"/>
      <c r="I48" s="3"/>
      <c r="J48" s="3"/>
    </row>
    <row r="49" spans="1:10">
      <c r="A49" s="99" t="s">
        <v>195</v>
      </c>
      <c r="B49" s="100"/>
      <c r="C49" s="86"/>
      <c r="D49" s="86"/>
      <c r="E49" s="86"/>
      <c r="F49" s="3"/>
      <c r="G49" s="3"/>
      <c r="H49" s="3"/>
      <c r="I49" s="3"/>
      <c r="J49" s="3"/>
    </row>
    <row r="50" spans="1:10">
      <c r="A50" s="101" t="s">
        <v>196</v>
      </c>
      <c r="B50" s="102">
        <v>0</v>
      </c>
      <c r="C50" s="305"/>
      <c r="D50" s="305"/>
      <c r="E50" s="305"/>
    </row>
    <row r="51" spans="1:10">
      <c r="A51" s="101" t="s">
        <v>197</v>
      </c>
      <c r="B51" s="102">
        <v>0.05</v>
      </c>
      <c r="C51" s="305"/>
      <c r="D51" s="305"/>
      <c r="E51" s="305"/>
    </row>
    <row r="52" spans="1:10">
      <c r="A52" s="101" t="s">
        <v>198</v>
      </c>
      <c r="B52" s="102">
        <v>0.1</v>
      </c>
      <c r="C52" s="305"/>
      <c r="D52" s="305"/>
      <c r="E52" s="305"/>
    </row>
    <row r="53" spans="1:10">
      <c r="A53" s="101" t="s">
        <v>199</v>
      </c>
      <c r="B53" s="102">
        <v>0.1</v>
      </c>
      <c r="C53" s="305"/>
      <c r="D53" s="305"/>
      <c r="E53" s="305"/>
    </row>
    <row r="54" spans="1:10">
      <c r="A54" s="101" t="s">
        <v>200</v>
      </c>
      <c r="B54" s="102">
        <v>0.1</v>
      </c>
      <c r="C54" s="305"/>
      <c r="D54" s="305"/>
      <c r="E54" s="305"/>
    </row>
    <row r="55" spans="1:10">
      <c r="A55" s="101" t="s">
        <v>201</v>
      </c>
      <c r="B55" s="102">
        <v>0.1</v>
      </c>
      <c r="C55" s="305"/>
      <c r="D55" s="305"/>
      <c r="E55" s="305"/>
    </row>
    <row r="56" spans="1:10">
      <c r="A56" s="101" t="s">
        <v>202</v>
      </c>
      <c r="B56" s="102">
        <v>0.2</v>
      </c>
      <c r="C56" s="305"/>
      <c r="D56" s="305"/>
      <c r="E56" s="305"/>
    </row>
    <row r="57" spans="1:10">
      <c r="A57" s="101" t="s">
        <v>203</v>
      </c>
      <c r="B57" s="102">
        <v>0.25</v>
      </c>
      <c r="C57" s="305"/>
      <c r="D57" s="305"/>
      <c r="E57" s="305"/>
    </row>
    <row r="58" spans="1:10" ht="15.75" thickBot="1">
      <c r="A58" s="103" t="s">
        <v>204</v>
      </c>
      <c r="B58" s="104">
        <v>0.25</v>
      </c>
      <c r="C58" s="305"/>
      <c r="D58" s="305"/>
      <c r="E58" s="305"/>
    </row>
    <row r="60" spans="1:10" ht="15.75" thickBot="1">
      <c r="A60" s="169" t="s">
        <v>205</v>
      </c>
      <c r="B60" s="170">
        <v>0.2</v>
      </c>
      <c r="C60" s="305"/>
      <c r="D60" s="305"/>
      <c r="E60" s="305"/>
    </row>
    <row r="62" spans="1:10" ht="15.75" thickBot="1">
      <c r="A62" s="169" t="s">
        <v>206</v>
      </c>
      <c r="B62" s="171">
        <v>0.33333333333333331</v>
      </c>
      <c r="C62" s="306"/>
      <c r="D62" s="306"/>
      <c r="E62" s="306"/>
    </row>
    <row r="64" spans="1:10" ht="15.75">
      <c r="A64" s="118" t="s">
        <v>207</v>
      </c>
    </row>
  </sheetData>
  <mergeCells count="7">
    <mergeCell ref="D2:E2"/>
    <mergeCell ref="F43:X43"/>
    <mergeCell ref="F45:X45"/>
    <mergeCell ref="L2:M2"/>
    <mergeCell ref="T2:U2"/>
    <mergeCell ref="T3:U3"/>
    <mergeCell ref="D3:E3"/>
  </mergeCell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71"/>
  <sheetViews>
    <sheetView zoomScale="78" zoomScaleNormal="78" workbookViewId="0">
      <pane xSplit="1" ySplit="5" topLeftCell="B6" activePane="bottomRight" state="frozen"/>
      <selection pane="bottomRight" activeCell="F15" sqref="F15"/>
      <selection pane="bottomLeft" activeCell="A6" sqref="A6"/>
      <selection pane="topRight" activeCell="B1" sqref="B1"/>
    </sheetView>
  </sheetViews>
  <sheetFormatPr defaultRowHeight="15"/>
  <cols>
    <col min="1" max="1" width="52.42578125" customWidth="1"/>
    <col min="2" max="5" width="20.85546875" customWidth="1"/>
    <col min="6" max="6" width="18" customWidth="1"/>
    <col min="7" max="7" width="13.7109375" customWidth="1"/>
    <col min="8" max="8" width="15.85546875" customWidth="1"/>
    <col min="9" max="9" width="11.42578125" customWidth="1"/>
    <col min="10" max="10" width="16.140625" customWidth="1"/>
    <col min="11" max="11" width="9.85546875" customWidth="1"/>
    <col min="12" max="12" width="17.7109375" customWidth="1"/>
    <col min="14" max="14" width="17" customWidth="1"/>
  </cols>
  <sheetData>
    <row r="1" spans="1:15" ht="18.75">
      <c r="A1" s="25" t="s">
        <v>208</v>
      </c>
      <c r="B1" s="241" t="str">
        <f>'Sales &amp; Grossmargin forecast '!B1</f>
        <v>Drafted in UGX</v>
      </c>
      <c r="C1" s="25"/>
      <c r="D1" s="25"/>
      <c r="E1" s="25"/>
      <c r="F1" s="18"/>
      <c r="G1" s="18"/>
      <c r="I1" s="18"/>
      <c r="K1" s="18"/>
    </row>
    <row r="2" spans="1:15" ht="15.75" customHeight="1">
      <c r="A2" s="18"/>
      <c r="B2" s="455" t="s">
        <v>209</v>
      </c>
      <c r="C2" s="456"/>
      <c r="D2" s="333" t="s">
        <v>89</v>
      </c>
      <c r="E2" s="333"/>
      <c r="F2" s="18"/>
      <c r="G2" s="18"/>
      <c r="I2" s="18"/>
      <c r="K2" s="18"/>
    </row>
    <row r="3" spans="1:15" ht="15.75">
      <c r="A3" s="18"/>
      <c r="B3" s="289" t="s">
        <v>210</v>
      </c>
      <c r="C3" s="289" t="s">
        <v>211</v>
      </c>
      <c r="D3" s="289" t="s">
        <v>52</v>
      </c>
      <c r="E3" s="289" t="s">
        <v>53</v>
      </c>
      <c r="F3" s="339">
        <f>C4+1</f>
        <v>2024</v>
      </c>
      <c r="G3" s="340"/>
      <c r="H3" s="339">
        <f>F3+1</f>
        <v>2025</v>
      </c>
      <c r="I3" s="340"/>
      <c r="J3" s="339">
        <f>H3+1</f>
        <v>2026</v>
      </c>
      <c r="K3" s="340"/>
      <c r="L3" s="339">
        <f>J3+1</f>
        <v>2027</v>
      </c>
      <c r="M3" s="340"/>
      <c r="N3" s="339">
        <f>L3+1</f>
        <v>2028</v>
      </c>
      <c r="O3" s="340"/>
    </row>
    <row r="4" spans="1:15" ht="15.75">
      <c r="A4" s="18"/>
      <c r="B4" s="347">
        <f>'Sales &amp; Grossmargin forecast '!C3</f>
        <v>2022</v>
      </c>
      <c r="C4" s="347">
        <f>'Sales &amp; Grossmargin forecast '!D3</f>
        <v>2023</v>
      </c>
      <c r="D4" s="322"/>
      <c r="E4" s="322"/>
      <c r="F4" s="478" t="s">
        <v>212</v>
      </c>
      <c r="G4" s="479"/>
      <c r="H4" s="334"/>
      <c r="I4" s="286"/>
      <c r="J4" s="334"/>
      <c r="K4" s="286"/>
      <c r="L4" s="334"/>
      <c r="M4" s="286"/>
      <c r="N4" s="334"/>
      <c r="O4" s="286"/>
    </row>
    <row r="5" spans="1:15">
      <c r="B5" s="9"/>
      <c r="C5" s="9"/>
      <c r="D5" s="9"/>
      <c r="E5" s="9"/>
      <c r="F5" s="7" t="s">
        <v>213</v>
      </c>
      <c r="G5" s="12" t="s">
        <v>214</v>
      </c>
      <c r="H5" s="7" t="s">
        <v>213</v>
      </c>
      <c r="I5" s="12" t="s">
        <v>214</v>
      </c>
      <c r="J5" s="7" t="s">
        <v>213</v>
      </c>
      <c r="K5" s="12" t="s">
        <v>214</v>
      </c>
      <c r="L5" s="7" t="s">
        <v>213</v>
      </c>
      <c r="M5" s="12" t="s">
        <v>214</v>
      </c>
      <c r="N5" s="7" t="s">
        <v>213</v>
      </c>
      <c r="O5" s="12" t="s">
        <v>214</v>
      </c>
    </row>
    <row r="6" spans="1:15">
      <c r="A6" t="s">
        <v>215</v>
      </c>
      <c r="B6" s="134">
        <f>'Sales &amp; Grossmargin forecast '!C30</f>
        <v>0</v>
      </c>
      <c r="C6" s="134">
        <f>'Sales &amp; Grossmargin forecast '!D30</f>
        <v>0</v>
      </c>
      <c r="D6" s="64">
        <f>'Sales &amp; Grossmargin forecast '!I30</f>
        <v>0</v>
      </c>
      <c r="E6" s="8">
        <f>'Sales &amp; Grossmargin forecast '!L30</f>
        <v>0</v>
      </c>
      <c r="F6" s="8">
        <f>'Sales &amp; Grossmargin forecast '!O30</f>
        <v>0</v>
      </c>
      <c r="G6" s="8">
        <v>100</v>
      </c>
      <c r="H6" s="8">
        <f>'Sales &amp; Grossmargin forecast '!R30</f>
        <v>0</v>
      </c>
      <c r="I6" s="8">
        <v>100</v>
      </c>
      <c r="J6" s="64">
        <f>'Sales &amp; Grossmargin forecast '!U30</f>
        <v>0</v>
      </c>
      <c r="K6" s="8">
        <v>100</v>
      </c>
      <c r="L6" s="64">
        <f>'Sales &amp; Grossmargin forecast '!X30</f>
        <v>0</v>
      </c>
      <c r="M6" s="8">
        <v>100</v>
      </c>
      <c r="N6" s="64">
        <f>'Sales &amp; Grossmargin forecast '!AA30</f>
        <v>0</v>
      </c>
      <c r="O6" s="8">
        <v>100</v>
      </c>
    </row>
    <row r="7" spans="1:15">
      <c r="A7" t="s">
        <v>216</v>
      </c>
      <c r="B7" s="134"/>
      <c r="C7" s="134"/>
      <c r="D7" s="8">
        <v>0</v>
      </c>
      <c r="E7" s="8">
        <v>0</v>
      </c>
      <c r="F7" s="8">
        <v>0</v>
      </c>
      <c r="G7" s="26"/>
      <c r="H7" s="8">
        <v>0</v>
      </c>
      <c r="I7" s="26"/>
      <c r="J7" s="65">
        <v>0</v>
      </c>
      <c r="K7" s="26"/>
      <c r="L7" s="65">
        <v>0</v>
      </c>
      <c r="M7" s="26"/>
      <c r="N7" s="65">
        <v>0</v>
      </c>
      <c r="O7" s="26"/>
    </row>
    <row r="8" spans="1:15">
      <c r="A8" t="s">
        <v>217</v>
      </c>
      <c r="B8" s="132">
        <f t="shared" ref="B8:C8" si="0">SUM(B6:B7)</f>
        <v>0</v>
      </c>
      <c r="C8" s="132">
        <f t="shared" si="0"/>
        <v>0</v>
      </c>
      <c r="D8" s="7">
        <f>SUM(D6:D7)</f>
        <v>0</v>
      </c>
      <c r="E8" s="7">
        <f>SUM(E6:E7)</f>
        <v>0</v>
      </c>
      <c r="F8" s="7">
        <f>SUM(F6:F7)</f>
        <v>0</v>
      </c>
      <c r="G8" s="9"/>
      <c r="H8" s="7">
        <f>SUM(H6:H7)</f>
        <v>0</v>
      </c>
      <c r="I8" s="9"/>
      <c r="J8" s="66">
        <f>SUM(J6:J7)</f>
        <v>0</v>
      </c>
      <c r="K8" s="9"/>
      <c r="L8" s="66">
        <f>SUM(L6:L7)</f>
        <v>0</v>
      </c>
      <c r="M8" s="9"/>
      <c r="N8" s="66">
        <f>SUM(N6:N7)</f>
        <v>0</v>
      </c>
      <c r="O8" s="9"/>
    </row>
    <row r="9" spans="1:15">
      <c r="A9" t="s">
        <v>218</v>
      </c>
      <c r="B9" s="134">
        <f>'Sales &amp; Grossmargin forecast '!C31</f>
        <v>0</v>
      </c>
      <c r="C9" s="134">
        <f>'Sales &amp; Grossmargin forecast '!D31</f>
        <v>0</v>
      </c>
      <c r="D9" s="9">
        <f>'Sales &amp; Grossmargin forecast '!I31</f>
        <v>0</v>
      </c>
      <c r="E9" s="9">
        <f>'Sales &amp; Grossmargin forecast '!L31</f>
        <v>0</v>
      </c>
      <c r="F9" s="9">
        <f>'Sales &amp; Grossmargin forecast '!O31</f>
        <v>0</v>
      </c>
      <c r="G9" s="9"/>
      <c r="H9" s="9">
        <f>'Sales &amp; Grossmargin forecast '!R31</f>
        <v>0</v>
      </c>
      <c r="I9" s="9"/>
      <c r="J9" s="67">
        <f>'Sales &amp; Grossmargin forecast '!U31</f>
        <v>0</v>
      </c>
      <c r="K9" s="9"/>
      <c r="L9" s="67">
        <f>'Sales &amp; Grossmargin forecast '!X31</f>
        <v>0</v>
      </c>
      <c r="M9" s="9"/>
      <c r="N9" s="67">
        <f>'Sales &amp; Grossmargin forecast '!AA31</f>
        <v>0</v>
      </c>
      <c r="O9" s="9"/>
    </row>
    <row r="10" spans="1:15">
      <c r="A10" t="s">
        <v>219</v>
      </c>
      <c r="B10" s="134"/>
      <c r="C10" s="134"/>
      <c r="D10" s="9"/>
      <c r="E10" s="9"/>
      <c r="F10" s="9"/>
      <c r="G10" s="9"/>
      <c r="H10" s="9"/>
      <c r="I10" s="9"/>
      <c r="J10" s="67"/>
      <c r="K10" s="9"/>
      <c r="L10" s="67"/>
      <c r="M10" s="9"/>
      <c r="N10" s="67"/>
      <c r="O10" s="9"/>
    </row>
    <row r="11" spans="1:15">
      <c r="A11" t="s">
        <v>220</v>
      </c>
      <c r="B11" s="132">
        <f t="shared" ref="B11:C11" si="1">SUM(B9:B10)</f>
        <v>0</v>
      </c>
      <c r="C11" s="132">
        <f t="shared" si="1"/>
        <v>0</v>
      </c>
      <c r="D11" s="7">
        <f>SUM(D9:D10)</f>
        <v>0</v>
      </c>
      <c r="E11" s="7">
        <f>SUM(E9:E10)</f>
        <v>0</v>
      </c>
      <c r="F11" s="7">
        <f>SUM(F9:F10)</f>
        <v>0</v>
      </c>
      <c r="G11" s="24" t="e">
        <f>(F11/$F$6)*100</f>
        <v>#DIV/0!</v>
      </c>
      <c r="H11" s="7">
        <f>SUM(H9:H10)</f>
        <v>0</v>
      </c>
      <c r="I11" s="24" t="e">
        <f>(H11/$H$6)*100</f>
        <v>#DIV/0!</v>
      </c>
      <c r="J11" s="66">
        <f>SUM(J9:J10)</f>
        <v>0</v>
      </c>
      <c r="K11" s="24" t="e">
        <f>(J11/$J$6)*100</f>
        <v>#DIV/0!</v>
      </c>
      <c r="L11" s="66">
        <f>SUM(L9:L10)</f>
        <v>0</v>
      </c>
      <c r="M11" s="24" t="e">
        <f>(L11/$L$6)*100</f>
        <v>#DIV/0!</v>
      </c>
      <c r="N11" s="66">
        <f>SUM(N9:N10)</f>
        <v>0</v>
      </c>
      <c r="O11" s="24" t="e">
        <f>(N11/$N$6)*100</f>
        <v>#DIV/0!</v>
      </c>
    </row>
    <row r="12" spans="1:15">
      <c r="A12" s="23" t="s">
        <v>60</v>
      </c>
      <c r="B12" s="132">
        <f t="shared" ref="B12:C12" si="2">B8-B11</f>
        <v>0</v>
      </c>
      <c r="C12" s="132">
        <f t="shared" si="2"/>
        <v>0</v>
      </c>
      <c r="D12" s="7">
        <f>D8-D11</f>
        <v>0</v>
      </c>
      <c r="E12" s="7">
        <f>E8-E11</f>
        <v>0</v>
      </c>
      <c r="F12" s="7">
        <f>F8-F11</f>
        <v>0</v>
      </c>
      <c r="G12" s="24" t="e">
        <f>(F12/$F$6)*100</f>
        <v>#DIV/0!</v>
      </c>
      <c r="H12" s="7">
        <f>H8-H11</f>
        <v>0</v>
      </c>
      <c r="I12" s="24" t="e">
        <f>(H12/$H$6)*100</f>
        <v>#DIV/0!</v>
      </c>
      <c r="J12" s="66">
        <f>J8-J11</f>
        <v>0</v>
      </c>
      <c r="K12" s="24" t="e">
        <f>(J12/$J$6)*100</f>
        <v>#DIV/0!</v>
      </c>
      <c r="L12" s="66">
        <f>L8-L11</f>
        <v>0</v>
      </c>
      <c r="M12" s="24" t="e">
        <f>(L12/$L$6)*100</f>
        <v>#DIV/0!</v>
      </c>
      <c r="N12" s="66">
        <f>N8-N11</f>
        <v>0</v>
      </c>
      <c r="O12" s="24" t="e">
        <f>(N12/$N$6)*100</f>
        <v>#DIV/0!</v>
      </c>
    </row>
    <row r="13" spans="1:15">
      <c r="B13" s="134"/>
      <c r="C13" s="134"/>
      <c r="D13" s="9"/>
      <c r="E13" s="9"/>
      <c r="F13" s="9"/>
      <c r="G13" s="24"/>
      <c r="H13" s="9"/>
      <c r="I13" s="9"/>
      <c r="J13" s="67"/>
      <c r="K13" s="9"/>
      <c r="L13" s="67"/>
      <c r="M13" s="9"/>
      <c r="N13" s="67"/>
      <c r="O13" s="9"/>
    </row>
    <row r="14" spans="1:15">
      <c r="A14" t="s">
        <v>221</v>
      </c>
      <c r="B14" s="134"/>
      <c r="C14" s="134"/>
      <c r="D14" s="9">
        <f>'Detail expenses '!D10</f>
        <v>0</v>
      </c>
      <c r="E14" s="9">
        <f>'Detail expenses '!E10</f>
        <v>0</v>
      </c>
      <c r="F14" s="9">
        <f>'Detail expenses '!F10</f>
        <v>0</v>
      </c>
      <c r="G14" s="24"/>
      <c r="H14" s="9">
        <f>'Detail expenses '!G10</f>
        <v>0</v>
      </c>
      <c r="I14" s="9"/>
      <c r="J14" s="67">
        <f>'Detail expenses '!H10</f>
        <v>0</v>
      </c>
      <c r="K14" s="9"/>
      <c r="L14" s="67">
        <f>'Detail expenses '!I10</f>
        <v>0</v>
      </c>
      <c r="M14" s="9"/>
      <c r="N14" s="67">
        <f>'Detail expenses '!J10</f>
        <v>0</v>
      </c>
      <c r="O14" s="9"/>
    </row>
    <row r="15" spans="1:15">
      <c r="A15" t="s">
        <v>96</v>
      </c>
      <c r="B15" s="134"/>
      <c r="C15" s="134"/>
      <c r="D15" s="9">
        <f>'Detail expenses '!D45</f>
        <v>0</v>
      </c>
      <c r="E15" s="9">
        <f>'Detail expenses '!E45</f>
        <v>0</v>
      </c>
      <c r="F15" s="9">
        <f>'Detail expenses '!F45</f>
        <v>0</v>
      </c>
      <c r="G15" s="24"/>
      <c r="H15" s="9">
        <f>'Detail expenses '!G45</f>
        <v>0</v>
      </c>
      <c r="I15" s="9"/>
      <c r="J15" s="67">
        <f>'Detail expenses '!H45</f>
        <v>0</v>
      </c>
      <c r="K15" s="9"/>
      <c r="L15" s="67">
        <f>'Detail expenses '!I45</f>
        <v>0</v>
      </c>
      <c r="M15" s="9"/>
      <c r="N15" s="67">
        <f>'Detail expenses '!J45</f>
        <v>0</v>
      </c>
      <c r="O15" s="9"/>
    </row>
    <row r="16" spans="1:15">
      <c r="A16" t="s">
        <v>114</v>
      </c>
      <c r="B16" s="134"/>
      <c r="C16" s="134"/>
      <c r="D16" s="9">
        <f>'Detail expenses '!D53</f>
        <v>0</v>
      </c>
      <c r="E16" s="9">
        <f>'Detail expenses '!E53</f>
        <v>0</v>
      </c>
      <c r="F16" s="9">
        <f>'Detail expenses '!F53</f>
        <v>0</v>
      </c>
      <c r="G16" s="24"/>
      <c r="H16" s="9">
        <f>'Detail expenses '!G53</f>
        <v>0</v>
      </c>
      <c r="I16" s="9"/>
      <c r="J16" s="67">
        <f>'Detail expenses '!H53</f>
        <v>0</v>
      </c>
      <c r="K16" s="9"/>
      <c r="L16" s="67">
        <f>'Detail expenses '!I53</f>
        <v>0</v>
      </c>
      <c r="M16" s="9"/>
      <c r="N16" s="67">
        <f>'Detail expenses '!J53</f>
        <v>0</v>
      </c>
      <c r="O16" s="9"/>
    </row>
    <row r="17" spans="1:15">
      <c r="A17" t="s">
        <v>123</v>
      </c>
      <c r="B17" s="134"/>
      <c r="C17" s="134"/>
      <c r="D17" s="9">
        <f>'Detail expenses '!D58</f>
        <v>0</v>
      </c>
      <c r="E17" s="9">
        <f>'Detail expenses '!E58</f>
        <v>0</v>
      </c>
      <c r="F17" s="9">
        <f>'Detail expenses '!F58</f>
        <v>0</v>
      </c>
      <c r="G17" s="24"/>
      <c r="H17" s="9">
        <f>'Detail expenses '!G58</f>
        <v>0</v>
      </c>
      <c r="I17" s="9"/>
      <c r="J17" s="67">
        <f>'Detail expenses '!H58</f>
        <v>0</v>
      </c>
      <c r="K17" s="9"/>
      <c r="L17" s="67">
        <f>'Detail expenses '!I58</f>
        <v>0</v>
      </c>
      <c r="M17" s="9"/>
      <c r="N17" s="67">
        <f>'Detail expenses '!J58</f>
        <v>0</v>
      </c>
      <c r="O17" s="9"/>
    </row>
    <row r="18" spans="1:15">
      <c r="A18" t="s">
        <v>222</v>
      </c>
      <c r="B18" s="134"/>
      <c r="C18" s="134"/>
      <c r="D18" s="9">
        <f>'Detail expenses '!D63</f>
        <v>0</v>
      </c>
      <c r="E18" s="9">
        <f>'Detail expenses '!E63</f>
        <v>0</v>
      </c>
      <c r="F18" s="9">
        <f>'Detail expenses '!F63</f>
        <v>0</v>
      </c>
      <c r="G18" s="24"/>
      <c r="H18" s="9">
        <f>'Detail expenses '!G63</f>
        <v>0</v>
      </c>
      <c r="I18" s="9"/>
      <c r="J18" s="67">
        <f>'Detail expenses '!H63</f>
        <v>0</v>
      </c>
      <c r="K18" s="9"/>
      <c r="L18" s="67">
        <f>'Detail expenses '!I63</f>
        <v>0</v>
      </c>
      <c r="M18" s="9"/>
      <c r="N18" s="67">
        <f>'Detail expenses '!J63</f>
        <v>0</v>
      </c>
      <c r="O18" s="9"/>
    </row>
    <row r="19" spans="1:15">
      <c r="A19" t="s">
        <v>223</v>
      </c>
      <c r="B19" s="134"/>
      <c r="C19" s="134"/>
      <c r="D19" s="9">
        <f>'Detail expenses '!D68</f>
        <v>0</v>
      </c>
      <c r="E19" s="9">
        <f>'Detail expenses '!E68</f>
        <v>0</v>
      </c>
      <c r="F19" s="9">
        <f>'Detail expenses '!F68</f>
        <v>0</v>
      </c>
      <c r="G19" s="24"/>
      <c r="H19" s="9">
        <f>'Detail expenses '!G68</f>
        <v>0</v>
      </c>
      <c r="I19" s="9"/>
      <c r="J19" s="67">
        <f>'Detail expenses '!H68</f>
        <v>0</v>
      </c>
      <c r="K19" s="9"/>
      <c r="L19" s="67">
        <f>'Detail expenses '!I68</f>
        <v>0</v>
      </c>
      <c r="M19" s="9"/>
      <c r="N19" s="67">
        <f>'Detail expenses '!J68</f>
        <v>0</v>
      </c>
      <c r="O19" s="9"/>
    </row>
    <row r="20" spans="1:15">
      <c r="A20" t="s">
        <v>224</v>
      </c>
      <c r="B20" s="134"/>
      <c r="C20" s="134"/>
      <c r="D20" s="9">
        <f>'Detail expenses '!D78</f>
        <v>0</v>
      </c>
      <c r="E20" s="9">
        <f>'Detail expenses '!E78</f>
        <v>0</v>
      </c>
      <c r="F20" s="9">
        <f>'Detail expenses '!F78</f>
        <v>0</v>
      </c>
      <c r="G20" s="24"/>
      <c r="H20" s="9">
        <f>'Detail expenses '!G78</f>
        <v>0</v>
      </c>
      <c r="I20" s="9"/>
      <c r="J20" s="67">
        <f>'Detail expenses '!H78</f>
        <v>0</v>
      </c>
      <c r="K20" s="9"/>
      <c r="L20" s="67">
        <f>'Detail expenses '!I78</f>
        <v>0</v>
      </c>
      <c r="M20" s="9"/>
      <c r="N20" s="67">
        <f>'Detail expenses '!J78</f>
        <v>0</v>
      </c>
      <c r="O20" s="9"/>
    </row>
    <row r="21" spans="1:15">
      <c r="A21" t="s">
        <v>225</v>
      </c>
      <c r="B21" s="134">
        <f>'Detail expenses '!B80</f>
        <v>0</v>
      </c>
      <c r="C21" s="134">
        <f>'Detail expenses '!C80</f>
        <v>0</v>
      </c>
      <c r="D21" s="9">
        <f>SUM(D14:D20)</f>
        <v>0</v>
      </c>
      <c r="E21" s="9">
        <f>SUM(E14:E20)</f>
        <v>0</v>
      </c>
      <c r="F21" s="9">
        <f>SUM(F14:F20)</f>
        <v>0</v>
      </c>
      <c r="G21" s="24"/>
      <c r="H21" s="9">
        <f>SUM(H14:H20)</f>
        <v>0</v>
      </c>
      <c r="I21" s="9"/>
      <c r="J21" s="67">
        <f>SUM(J14:J20)</f>
        <v>0</v>
      </c>
      <c r="K21" s="9"/>
      <c r="L21" s="67">
        <f>SUM(L14:L20)</f>
        <v>0</v>
      </c>
      <c r="M21" s="9"/>
      <c r="N21" s="67">
        <f>SUM(N14:N20)</f>
        <v>0</v>
      </c>
      <c r="O21" s="9"/>
    </row>
    <row r="22" spans="1:15">
      <c r="A22" s="23" t="s">
        <v>226</v>
      </c>
      <c r="B22" s="132">
        <f>B12-B21</f>
        <v>0</v>
      </c>
      <c r="C22" s="132">
        <f>C12-C21</f>
        <v>0</v>
      </c>
      <c r="D22" s="7">
        <f>D12-D21</f>
        <v>0</v>
      </c>
      <c r="E22" s="7">
        <f>E12-E21</f>
        <v>0</v>
      </c>
      <c r="F22" s="7">
        <f>F12-F21</f>
        <v>0</v>
      </c>
      <c r="G22" s="24" t="e">
        <f>(F22/$F$6)*100</f>
        <v>#DIV/0!</v>
      </c>
      <c r="H22" s="7">
        <f>H12-H21</f>
        <v>0</v>
      </c>
      <c r="I22" s="24" t="e">
        <f>(H22/$H$6)*100</f>
        <v>#DIV/0!</v>
      </c>
      <c r="J22" s="66">
        <f>J12-J21</f>
        <v>0</v>
      </c>
      <c r="K22" s="24" t="e">
        <f>(J22/$J$6)*100</f>
        <v>#DIV/0!</v>
      </c>
      <c r="L22" s="66">
        <f>L12-L21</f>
        <v>0</v>
      </c>
      <c r="M22" s="24" t="e">
        <f>(L22/$L$6)*100</f>
        <v>#DIV/0!</v>
      </c>
      <c r="N22" s="66">
        <f>N12-N21</f>
        <v>0</v>
      </c>
      <c r="O22" s="24" t="e">
        <f>(N22/$N$6)*100</f>
        <v>#DIV/0!</v>
      </c>
    </row>
    <row r="23" spans="1:15">
      <c r="B23" s="134"/>
      <c r="C23" s="134"/>
      <c r="D23" s="9"/>
      <c r="E23" s="9"/>
      <c r="F23" s="9"/>
      <c r="G23" s="24"/>
      <c r="H23" s="9"/>
      <c r="I23" s="9"/>
      <c r="J23" s="67"/>
      <c r="K23" s="9"/>
      <c r="L23" s="67"/>
      <c r="M23" s="9"/>
      <c r="N23" s="67"/>
      <c r="O23" s="9"/>
    </row>
    <row r="24" spans="1:15">
      <c r="A24" t="s">
        <v>227</v>
      </c>
      <c r="B24" s="134">
        <f>Investments!L41</f>
        <v>0</v>
      </c>
      <c r="C24" s="134">
        <f>Investments!M41</f>
        <v>0</v>
      </c>
      <c r="D24" s="9">
        <f>F24/2</f>
        <v>0</v>
      </c>
      <c r="E24" s="9">
        <f>F24/2</f>
        <v>0</v>
      </c>
      <c r="F24" s="9">
        <f>Investments!N41</f>
        <v>0</v>
      </c>
      <c r="G24" s="24"/>
      <c r="H24" s="9">
        <f>Investments!O41</f>
        <v>0</v>
      </c>
      <c r="I24" s="9"/>
      <c r="J24" s="67">
        <f>Investments!P41</f>
        <v>0</v>
      </c>
      <c r="K24" s="9"/>
      <c r="L24" s="67">
        <f>Investments!Q41</f>
        <v>0</v>
      </c>
      <c r="M24" s="9"/>
      <c r="N24" s="67">
        <f>Investments!R41</f>
        <v>0</v>
      </c>
      <c r="O24" s="9"/>
    </row>
    <row r="25" spans="1:15">
      <c r="A25" s="23" t="s">
        <v>228</v>
      </c>
      <c r="B25" s="132">
        <f>B22-B24</f>
        <v>0</v>
      </c>
      <c r="C25" s="132">
        <f>C22-C24</f>
        <v>0</v>
      </c>
      <c r="D25" s="7">
        <f>D22-D24</f>
        <v>0</v>
      </c>
      <c r="E25" s="7">
        <f>E22-E24</f>
        <v>0</v>
      </c>
      <c r="F25" s="7">
        <f>F22-F24</f>
        <v>0</v>
      </c>
      <c r="G25" s="24" t="e">
        <f>(F25/$F$6)*100</f>
        <v>#DIV/0!</v>
      </c>
      <c r="H25" s="7">
        <f>H22-H24</f>
        <v>0</v>
      </c>
      <c r="I25" s="24" t="e">
        <f>(H25/$H$6)*100</f>
        <v>#DIV/0!</v>
      </c>
      <c r="J25" s="66">
        <f>J22-J24</f>
        <v>0</v>
      </c>
      <c r="K25" s="24" t="e">
        <f>(J25/$J$6)*100</f>
        <v>#DIV/0!</v>
      </c>
      <c r="L25" s="66">
        <f>L22-L24</f>
        <v>0</v>
      </c>
      <c r="M25" s="24" t="e">
        <f>(L25/$L$6)*100</f>
        <v>#DIV/0!</v>
      </c>
      <c r="N25" s="66">
        <f>N22-N24</f>
        <v>0</v>
      </c>
      <c r="O25" s="24" t="e">
        <f>(N25/$N$6)*100</f>
        <v>#DIV/0!</v>
      </c>
    </row>
    <row r="26" spans="1:15">
      <c r="B26" s="134"/>
      <c r="C26" s="134"/>
      <c r="D26" s="9"/>
      <c r="E26" s="9"/>
      <c r="F26" s="9"/>
      <c r="G26" s="24"/>
      <c r="H26" s="9"/>
      <c r="I26" s="9"/>
      <c r="J26" s="67"/>
      <c r="K26" s="9"/>
      <c r="L26" s="67"/>
      <c r="M26" s="9"/>
      <c r="N26" s="67"/>
      <c r="O26" s="9"/>
    </row>
    <row r="27" spans="1:15">
      <c r="A27" t="s">
        <v>229</v>
      </c>
      <c r="B27" s="134">
        <v>0</v>
      </c>
      <c r="C27" s="134">
        <v>0</v>
      </c>
      <c r="D27" s="9">
        <f>-'Financing sources'!D44</f>
        <v>0</v>
      </c>
      <c r="E27" s="9">
        <f>-'Financing sources'!E44</f>
        <v>0</v>
      </c>
      <c r="F27" s="9">
        <f>-('Financing sources'!D44+'Financing sources'!E44)</f>
        <v>0</v>
      </c>
      <c r="G27" s="24"/>
      <c r="H27" s="9">
        <f>-('Financing sources'!F44+'Financing sources'!G44)</f>
        <v>0</v>
      </c>
      <c r="I27" s="9"/>
      <c r="J27" s="9">
        <f>-('Financing sources'!H44+'Financing sources'!I44)</f>
        <v>0</v>
      </c>
      <c r="K27" s="9"/>
      <c r="L27" s="9">
        <f>-('Financing sources'!J44+'Financing sources'!K44)</f>
        <v>0</v>
      </c>
      <c r="M27" s="9"/>
      <c r="N27" s="9">
        <f>-('Financing sources'!L44+'Financing sources'!M44)</f>
        <v>0</v>
      </c>
      <c r="O27" s="9"/>
    </row>
    <row r="28" spans="1:15">
      <c r="A28" t="s">
        <v>230</v>
      </c>
      <c r="B28" s="134">
        <v>0</v>
      </c>
      <c r="C28" s="134">
        <v>0</v>
      </c>
      <c r="D28" s="9"/>
      <c r="E28" s="9"/>
      <c r="F28" s="9"/>
      <c r="G28" s="24"/>
      <c r="H28" s="9"/>
      <c r="I28" s="9"/>
      <c r="J28" s="67"/>
      <c r="K28" s="9"/>
      <c r="L28" s="67"/>
      <c r="M28" s="9"/>
      <c r="N28" s="67"/>
      <c r="O28" s="9"/>
    </row>
    <row r="29" spans="1:15">
      <c r="A29" s="23" t="s">
        <v>231</v>
      </c>
      <c r="B29" s="132">
        <f>B25+B27-B28</f>
        <v>0</v>
      </c>
      <c r="C29" s="132">
        <f t="shared" ref="C29" si="3">C25+C27-C28</f>
        <v>0</v>
      </c>
      <c r="D29" s="66">
        <f>D25+D27-D28</f>
        <v>0</v>
      </c>
      <c r="E29" s="66">
        <f>E25+E27-E28</f>
        <v>0</v>
      </c>
      <c r="F29" s="66">
        <f>F25+F27-F28</f>
        <v>0</v>
      </c>
      <c r="G29" s="67" t="e">
        <f>(F29/$F$6)*100</f>
        <v>#DIV/0!</v>
      </c>
      <c r="H29" s="66">
        <f>H25+H27-H28</f>
        <v>0</v>
      </c>
      <c r="I29" s="67" t="e">
        <f>(H29/$H$6)*100</f>
        <v>#DIV/0!</v>
      </c>
      <c r="J29" s="66">
        <f>J25+J27-J28</f>
        <v>0</v>
      </c>
      <c r="K29" s="67" t="e">
        <f>(J29/$J$6)*100</f>
        <v>#DIV/0!</v>
      </c>
      <c r="L29" s="66">
        <f>L25+L27-L28</f>
        <v>0</v>
      </c>
      <c r="M29" s="67" t="e">
        <f>(L29/$L$6)*100</f>
        <v>#DIV/0!</v>
      </c>
      <c r="N29" s="66">
        <f>N25+N27-N28</f>
        <v>0</v>
      </c>
      <c r="O29" s="24" t="e">
        <f>(N29/$N$6)*100</f>
        <v>#DIV/0!</v>
      </c>
    </row>
    <row r="30" spans="1:15">
      <c r="B30" s="134"/>
      <c r="C30" s="134"/>
      <c r="D30" s="9"/>
      <c r="E30" s="9"/>
      <c r="F30" s="9"/>
      <c r="G30" s="24"/>
      <c r="H30" s="9"/>
      <c r="I30" s="9"/>
      <c r="J30" s="67"/>
      <c r="K30" s="9"/>
      <c r="L30" s="67"/>
      <c r="M30" s="9"/>
      <c r="N30" s="67"/>
      <c r="O30" s="9"/>
    </row>
    <row r="31" spans="1:15">
      <c r="A31" t="s">
        <v>232</v>
      </c>
      <c r="B31" s="326">
        <f>MAX(B29*$B$68,0)</f>
        <v>0</v>
      </c>
      <c r="C31" s="326">
        <f>MAX(C29*$B$68,0)</f>
        <v>0</v>
      </c>
      <c r="D31" s="67">
        <f>MAX(D29*$B$68,0)</f>
        <v>0</v>
      </c>
      <c r="E31" s="67">
        <f>MAX(E29*$B$68,0)</f>
        <v>0</v>
      </c>
      <c r="F31" s="67">
        <f>MAX(F29*$B$68,0)</f>
        <v>0</v>
      </c>
      <c r="G31" s="67"/>
      <c r="H31" s="67">
        <f>MAX(H29*$B$68,0)</f>
        <v>0</v>
      </c>
      <c r="I31" s="67"/>
      <c r="J31" s="67">
        <f>MAX(J29*$B$68,0)</f>
        <v>0</v>
      </c>
      <c r="K31" s="67"/>
      <c r="L31" s="67">
        <f>MAX(L29*$B$68,0)</f>
        <v>0</v>
      </c>
      <c r="M31" s="67"/>
      <c r="N31" s="67">
        <f>MAX(N29*$B$68,0)</f>
        <v>0</v>
      </c>
      <c r="O31" s="9"/>
    </row>
    <row r="32" spans="1:15" ht="20.25" customHeight="1">
      <c r="A32" s="321" t="s">
        <v>233</v>
      </c>
      <c r="B32" s="327">
        <f>B29-B31</f>
        <v>0</v>
      </c>
      <c r="C32" s="327">
        <f>C29-C31</f>
        <v>0</v>
      </c>
      <c r="D32" s="68">
        <f>D29-D31</f>
        <v>0</v>
      </c>
      <c r="E32" s="68">
        <f>E29-E31</f>
        <v>0</v>
      </c>
      <c r="F32" s="68">
        <f>F29-F31</f>
        <v>0</v>
      </c>
      <c r="G32" s="11" t="e">
        <f>(F32/$F$6)*100</f>
        <v>#DIV/0!</v>
      </c>
      <c r="H32" s="68">
        <f>H29-H31</f>
        <v>0</v>
      </c>
      <c r="I32" s="52" t="e">
        <f>(H32/$H$6)*100</f>
        <v>#DIV/0!</v>
      </c>
      <c r="J32" s="68">
        <f>J29-J31</f>
        <v>0</v>
      </c>
      <c r="K32" s="52" t="e">
        <f>(J32/$J$6)*100</f>
        <v>#DIV/0!</v>
      </c>
      <c r="L32" s="68">
        <f>L29-L31</f>
        <v>0</v>
      </c>
      <c r="M32" s="52" t="e">
        <f>(L32/$L$6)*100</f>
        <v>#DIV/0!</v>
      </c>
      <c r="N32" s="68">
        <f>N29-N31</f>
        <v>0</v>
      </c>
      <c r="O32" s="52" t="e">
        <f>(N32/$N$6)*100</f>
        <v>#DIV/0!</v>
      </c>
    </row>
    <row r="33" spans="1:14" ht="20.25" customHeight="1">
      <c r="A33" s="25"/>
      <c r="B33" s="25"/>
      <c r="C33" s="25"/>
      <c r="D33" s="25"/>
      <c r="E33" s="25"/>
      <c r="F33" s="78"/>
      <c r="G33" s="79"/>
      <c r="H33" s="25"/>
      <c r="I33" s="79"/>
      <c r="J33" s="80"/>
      <c r="K33" s="79"/>
    </row>
    <row r="34" spans="1:14" ht="20.25" customHeight="1">
      <c r="A34" s="25" t="s">
        <v>234</v>
      </c>
      <c r="B34" s="25"/>
      <c r="C34" s="25"/>
      <c r="D34" s="25"/>
      <c r="E34" s="25"/>
      <c r="F34" s="78"/>
      <c r="G34" s="79"/>
      <c r="H34" s="25"/>
      <c r="I34" s="79"/>
      <c r="J34" s="80"/>
      <c r="K34" s="79"/>
    </row>
    <row r="36" spans="1:14" ht="20.25" customHeight="1">
      <c r="A36" s="25" t="s">
        <v>235</v>
      </c>
      <c r="B36" s="318"/>
      <c r="C36" s="329">
        <v>0</v>
      </c>
      <c r="D36" s="82">
        <f>C54</f>
        <v>0</v>
      </c>
      <c r="E36" s="82">
        <f>D54</f>
        <v>0</v>
      </c>
      <c r="F36" s="80">
        <f>D36</f>
        <v>0</v>
      </c>
      <c r="G36" s="79"/>
      <c r="H36" s="77">
        <f>F54</f>
        <v>0</v>
      </c>
      <c r="I36" s="79"/>
      <c r="J36" s="80">
        <f>H54</f>
        <v>0</v>
      </c>
      <c r="K36" s="79"/>
      <c r="L36" s="80">
        <f>J54</f>
        <v>0</v>
      </c>
      <c r="N36" s="80">
        <f>L54</f>
        <v>0</v>
      </c>
    </row>
    <row r="37" spans="1:14" ht="20.25" customHeight="1">
      <c r="A37" s="25" t="s">
        <v>236</v>
      </c>
      <c r="B37" s="330">
        <f t="shared" ref="B37:E37" si="4">B32+B24</f>
        <v>0</v>
      </c>
      <c r="C37" s="330">
        <f t="shared" si="4"/>
        <v>0</v>
      </c>
      <c r="D37" s="319">
        <f t="shared" si="4"/>
        <v>0</v>
      </c>
      <c r="E37" s="319">
        <f t="shared" si="4"/>
        <v>0</v>
      </c>
      <c r="F37" s="325">
        <f>F32+F24+F31</f>
        <v>0</v>
      </c>
      <c r="G37" s="79"/>
      <c r="H37" s="88">
        <f>H32+H24+H31-F31</f>
        <v>0</v>
      </c>
      <c r="I37" s="79"/>
      <c r="J37" s="88">
        <f>J32+J24+J31-H31</f>
        <v>0</v>
      </c>
      <c r="K37" s="79"/>
      <c r="L37" s="88">
        <f>L32+L24+L31-J31</f>
        <v>0</v>
      </c>
      <c r="N37" s="88">
        <f>N32+N24+N31-L31</f>
        <v>0</v>
      </c>
    </row>
    <row r="38" spans="1:14" ht="20.25" customHeight="1">
      <c r="A38" s="25" t="s">
        <v>237</v>
      </c>
      <c r="B38" s="318"/>
      <c r="C38" s="324">
        <f>-'Working Capital'!J17</f>
        <v>0</v>
      </c>
      <c r="D38" s="82">
        <f>-('Working Capital'!K17-'Working Capital'!J17)</f>
        <v>0</v>
      </c>
      <c r="E38" s="25"/>
      <c r="F38" s="325">
        <f>D38</f>
        <v>0</v>
      </c>
      <c r="G38" s="79"/>
      <c r="H38" s="82">
        <f>-('Working Capital'!L17-'Working Capital'!K17)</f>
        <v>0</v>
      </c>
      <c r="I38" s="79"/>
      <c r="J38" s="82">
        <f>-('Working Capital'!M17-'Working Capital'!L17)</f>
        <v>0</v>
      </c>
      <c r="K38" s="79"/>
      <c r="L38" s="82">
        <f>-('Working Capital'!N17-'Working Capital'!M17)</f>
        <v>0</v>
      </c>
      <c r="N38" s="82">
        <f>-('Working Capital'!O17-'Working Capital'!N17)</f>
        <v>0</v>
      </c>
    </row>
    <row r="39" spans="1:14" ht="20.25" customHeight="1">
      <c r="A39" s="25" t="s">
        <v>238</v>
      </c>
      <c r="B39" s="25"/>
      <c r="C39" s="25"/>
      <c r="D39" s="25">
        <f>-Investments!F41</f>
        <v>0</v>
      </c>
      <c r="E39" s="25">
        <v>0</v>
      </c>
      <c r="F39" s="325">
        <f>-Investments!F41</f>
        <v>0</v>
      </c>
      <c r="G39" s="79"/>
      <c r="H39" s="50">
        <f>-Investments!G41</f>
        <v>0</v>
      </c>
      <c r="I39" s="79"/>
      <c r="J39" s="82">
        <f>-Investments!H41</f>
        <v>0</v>
      </c>
      <c r="K39" s="79"/>
      <c r="L39" s="82">
        <f>-Investments!I41</f>
        <v>0</v>
      </c>
      <c r="N39" s="82">
        <f>-Investments!J41</f>
        <v>0</v>
      </c>
    </row>
    <row r="40" spans="1:14" ht="20.25" customHeight="1">
      <c r="A40" s="25"/>
      <c r="B40" s="25"/>
      <c r="C40" s="25"/>
      <c r="D40" s="25"/>
      <c r="E40" s="25"/>
      <c r="F40" s="325"/>
      <c r="G40" s="79"/>
      <c r="H40" s="50"/>
      <c r="I40" s="79"/>
      <c r="J40" s="82"/>
      <c r="K40" s="79"/>
      <c r="L40" s="82"/>
      <c r="N40" s="82"/>
    </row>
    <row r="41" spans="1:14" ht="20.25" customHeight="1">
      <c r="A41" s="25" t="s">
        <v>239</v>
      </c>
      <c r="B41" s="25"/>
      <c r="C41" s="25"/>
      <c r="D41" s="80">
        <f>SUM(D36:D39)</f>
        <v>0</v>
      </c>
      <c r="E41" s="80">
        <f>D41+E32</f>
        <v>0</v>
      </c>
      <c r="F41" s="325">
        <f>SUM(F36:F39)</f>
        <v>0</v>
      </c>
      <c r="G41" s="79"/>
      <c r="H41" s="71"/>
      <c r="I41" s="79"/>
      <c r="J41" s="82"/>
      <c r="K41" s="79"/>
      <c r="L41" s="82"/>
      <c r="N41" s="82"/>
    </row>
    <row r="42" spans="1:14" ht="20.25" customHeight="1">
      <c r="A42" s="25"/>
      <c r="B42" s="25"/>
      <c r="C42" s="25"/>
      <c r="D42" s="25"/>
      <c r="E42" s="25"/>
      <c r="F42" s="88"/>
      <c r="G42" s="79"/>
      <c r="H42" s="71"/>
      <c r="I42" s="79"/>
      <c r="J42" s="82"/>
      <c r="K42" s="79"/>
      <c r="L42" s="82"/>
      <c r="N42" s="82"/>
    </row>
    <row r="43" spans="1:14" ht="20.25" customHeight="1">
      <c r="A43" s="84" t="s">
        <v>240</v>
      </c>
      <c r="B43" s="84"/>
      <c r="C43" s="84"/>
      <c r="D43" s="323">
        <f>MIN(D41:E41)</f>
        <v>0</v>
      </c>
      <c r="E43" s="84"/>
      <c r="F43" s="88"/>
      <c r="G43" s="79"/>
      <c r="H43" s="71"/>
      <c r="I43" s="79"/>
      <c r="J43" s="82"/>
      <c r="K43" s="79"/>
      <c r="L43" s="82"/>
      <c r="N43" s="82"/>
    </row>
    <row r="44" spans="1:14" ht="20.25" customHeight="1">
      <c r="A44" s="25" t="s">
        <v>241</v>
      </c>
      <c r="B44" s="25"/>
      <c r="C44" s="25"/>
      <c r="D44" s="25"/>
      <c r="E44" s="25"/>
      <c r="F44" s="88"/>
      <c r="G44" s="79"/>
      <c r="H44" s="50"/>
      <c r="I44" s="79"/>
      <c r="J44" s="82"/>
      <c r="K44" s="79"/>
      <c r="L44" s="82"/>
      <c r="N44" s="82"/>
    </row>
    <row r="45" spans="1:14" ht="20.25" customHeight="1">
      <c r="A45" s="50" t="s">
        <v>242</v>
      </c>
      <c r="B45" s="50"/>
      <c r="C45" s="50"/>
      <c r="D45" s="82">
        <f>'Financing sources'!D19</f>
        <v>0</v>
      </c>
      <c r="E45" s="50"/>
      <c r="F45" s="325">
        <f>D45+E45</f>
        <v>0</v>
      </c>
      <c r="G45" s="79"/>
      <c r="H45" s="139">
        <f>'Financing sources'!F19</f>
        <v>0</v>
      </c>
      <c r="I45" s="140"/>
      <c r="J45" s="139">
        <f>'Financing sources'!G19</f>
        <v>0</v>
      </c>
      <c r="K45" s="79"/>
      <c r="L45" s="139">
        <f>'Financing sources'!H19</f>
        <v>0</v>
      </c>
      <c r="N45" s="139">
        <f>'Financing sources'!I19</f>
        <v>0</v>
      </c>
    </row>
    <row r="46" spans="1:14" ht="20.25" customHeight="1">
      <c r="A46" s="50" t="s">
        <v>243</v>
      </c>
      <c r="B46" s="50"/>
      <c r="C46" s="50"/>
      <c r="D46" s="50">
        <f>'Financing sources'!D18</f>
        <v>0</v>
      </c>
      <c r="E46" s="50"/>
      <c r="F46" s="325">
        <f t="shared" ref="F46:F53" si="5">D46+E46</f>
        <v>0</v>
      </c>
      <c r="G46" s="79"/>
      <c r="H46" s="139">
        <f>'Financing sources'!F18</f>
        <v>0</v>
      </c>
      <c r="I46" s="140"/>
      <c r="J46" s="139">
        <f>'Financing sources'!G18</f>
        <v>0</v>
      </c>
      <c r="K46" s="79"/>
      <c r="L46" s="139">
        <f>'Financing sources'!H18</f>
        <v>0</v>
      </c>
      <c r="N46" s="139">
        <f>'Financing sources'!I18</f>
        <v>0</v>
      </c>
    </row>
    <row r="47" spans="1:14" ht="20.25" customHeight="1">
      <c r="A47" s="50" t="s">
        <v>244</v>
      </c>
      <c r="B47" s="50"/>
      <c r="C47" s="50"/>
      <c r="D47" s="50">
        <f>'Financing sources'!D15</f>
        <v>0</v>
      </c>
      <c r="E47" s="50"/>
      <c r="F47" s="325">
        <f t="shared" si="5"/>
        <v>0</v>
      </c>
      <c r="G47" s="79"/>
      <c r="H47" s="139">
        <f>'Financing sources'!F15</f>
        <v>0</v>
      </c>
      <c r="I47" s="140"/>
      <c r="J47" s="139">
        <f>'Financing sources'!G15</f>
        <v>0</v>
      </c>
      <c r="K47" s="79"/>
      <c r="L47" s="139">
        <f>'Financing sources'!H15</f>
        <v>0</v>
      </c>
      <c r="N47" s="139">
        <f>'Financing sources'!I15</f>
        <v>0</v>
      </c>
    </row>
    <row r="48" spans="1:14" ht="20.25" customHeight="1">
      <c r="A48" s="50" t="s">
        <v>245</v>
      </c>
      <c r="B48" s="50"/>
      <c r="C48" s="50"/>
      <c r="D48" s="50">
        <f>'Financing sources'!D16</f>
        <v>0</v>
      </c>
      <c r="E48" s="50"/>
      <c r="F48" s="325">
        <f t="shared" si="5"/>
        <v>0</v>
      </c>
      <c r="G48" s="79"/>
      <c r="H48" s="139">
        <f>'Financing sources'!F16</f>
        <v>0</v>
      </c>
      <c r="I48" s="140"/>
      <c r="J48" s="139">
        <f>'Financing sources'!G16</f>
        <v>0</v>
      </c>
      <c r="K48" s="79"/>
      <c r="L48" s="139">
        <f>'Financing sources'!H16</f>
        <v>0</v>
      </c>
      <c r="N48" s="139">
        <f>'Financing sources'!I16</f>
        <v>0</v>
      </c>
    </row>
    <row r="49" spans="1:14" ht="20.25" customHeight="1">
      <c r="A49" s="83" t="s">
        <v>246</v>
      </c>
      <c r="B49" s="83"/>
      <c r="C49" s="83"/>
      <c r="D49" s="83">
        <f>'Financing sources'!D17</f>
        <v>0</v>
      </c>
      <c r="E49" s="83"/>
      <c r="F49" s="325">
        <f t="shared" si="5"/>
        <v>0</v>
      </c>
      <c r="G49" s="79"/>
      <c r="H49" s="139">
        <f>'Financing sources'!F17</f>
        <v>0</v>
      </c>
      <c r="I49" s="140"/>
      <c r="J49" s="139">
        <f>'Financing sources'!G17</f>
        <v>0</v>
      </c>
      <c r="K49" s="79"/>
      <c r="L49" s="139">
        <f>'Financing sources'!H17</f>
        <v>0</v>
      </c>
      <c r="N49" s="139">
        <f>'Financing sources'!I17</f>
        <v>0</v>
      </c>
    </row>
    <row r="50" spans="1:14" ht="20.25" customHeight="1">
      <c r="A50" s="25" t="s">
        <v>247</v>
      </c>
      <c r="B50" s="25"/>
      <c r="C50" s="25"/>
      <c r="D50" s="25"/>
      <c r="E50" s="25"/>
      <c r="F50" s="325"/>
      <c r="G50" s="79"/>
      <c r="H50" s="139"/>
      <c r="I50" s="140"/>
      <c r="J50" s="139"/>
      <c r="K50" s="79"/>
      <c r="L50" s="139"/>
      <c r="N50" s="139"/>
    </row>
    <row r="51" spans="1:14" ht="20.25" customHeight="1">
      <c r="A51" s="50" t="s">
        <v>248</v>
      </c>
      <c r="B51" s="50"/>
      <c r="C51" s="50"/>
      <c r="D51" s="50">
        <f>-'Financing sources'!D30</f>
        <v>0</v>
      </c>
      <c r="E51" s="50">
        <f>-'Financing sources'!E30</f>
        <v>0</v>
      </c>
      <c r="F51" s="325">
        <f t="shared" si="5"/>
        <v>0</v>
      </c>
      <c r="G51" s="79"/>
      <c r="H51" s="139">
        <f>-('Financing sources'!F30+'Financing sources'!G30)</f>
        <v>0</v>
      </c>
      <c r="I51" s="140"/>
      <c r="J51" s="139">
        <f>-('Financing sources'!H30+'Financing sources'!I30)</f>
        <v>0</v>
      </c>
      <c r="K51" s="79"/>
      <c r="L51" s="139">
        <f>-('Financing sources'!J30+'Financing sources'!K30)</f>
        <v>0</v>
      </c>
      <c r="N51" s="139">
        <f>-('Financing sources'!L30+'Financing sources'!M30)</f>
        <v>0</v>
      </c>
    </row>
    <row r="52" spans="1:14" ht="20.25" customHeight="1">
      <c r="A52" s="50" t="s">
        <v>249</v>
      </c>
      <c r="B52" s="50"/>
      <c r="C52" s="50"/>
      <c r="D52" s="50">
        <f>-'Financing sources'!D36</f>
        <v>0</v>
      </c>
      <c r="E52" s="50">
        <f>-'Financing sources'!E36</f>
        <v>0</v>
      </c>
      <c r="F52" s="325">
        <f t="shared" si="5"/>
        <v>0</v>
      </c>
      <c r="G52" s="79"/>
      <c r="H52" s="151">
        <f>-('Financing sources'!F36+'Financing sources'!G36)</f>
        <v>0</v>
      </c>
      <c r="I52" s="140"/>
      <c r="J52" s="139">
        <f>-('Financing sources'!H36+'Financing sources'!I36)</f>
        <v>0</v>
      </c>
      <c r="K52" s="79"/>
      <c r="L52" s="139">
        <f>-('Financing sources'!J36+'Financing sources'!K36)</f>
        <v>0</v>
      </c>
      <c r="N52" s="139">
        <f>-('Financing sources'!L36+'Financing sources'!M36)</f>
        <v>0</v>
      </c>
    </row>
    <row r="53" spans="1:14" ht="20.25" customHeight="1">
      <c r="A53" s="50" t="s">
        <v>250</v>
      </c>
      <c r="B53" s="50"/>
      <c r="C53" s="50"/>
      <c r="D53" s="50">
        <f>-'Financing sources'!D40</f>
        <v>0</v>
      </c>
      <c r="E53" s="50">
        <f>-'Financing sources'!E40</f>
        <v>0</v>
      </c>
      <c r="F53" s="325">
        <f t="shared" si="5"/>
        <v>0</v>
      </c>
      <c r="G53" s="79"/>
      <c r="H53" s="139">
        <f>-('Financing sources'!F40+'Financing sources'!G40)</f>
        <v>0</v>
      </c>
      <c r="I53" s="140"/>
      <c r="J53" s="139">
        <f>-('Financing sources'!H40+'Financing sources'!I40)</f>
        <v>0</v>
      </c>
      <c r="K53" s="79"/>
      <c r="L53" s="139">
        <f>-('Financing sources'!J40+'Financing sources'!K40)</f>
        <v>0</v>
      </c>
      <c r="N53" s="139">
        <f>-('Financing sources'!L40+'Financing sources'!M40)</f>
        <v>0</v>
      </c>
    </row>
    <row r="54" spans="1:14" ht="20.25" customHeight="1">
      <c r="A54" s="25" t="s">
        <v>251</v>
      </c>
      <c r="B54" s="318">
        <v>0</v>
      </c>
      <c r="C54" s="318">
        <v>0</v>
      </c>
      <c r="D54" s="324">
        <f>D36+D37+D38+D39+SUM(D45:D53)</f>
        <v>0</v>
      </c>
      <c r="E54" s="324">
        <f>E36+E37+E38+E39+SUM(E45:E53)</f>
        <v>0</v>
      </c>
      <c r="F54" s="244">
        <f>F36+F37+F38+F39+SUM(F45:F49)+SUM(F51:F53)</f>
        <v>0</v>
      </c>
      <c r="G54" s="89"/>
      <c r="H54" s="244">
        <f>H36+H37+H38+H39+SUM(H45:H49)+SUM(H51:H53)</f>
        <v>0</v>
      </c>
      <c r="I54" s="141"/>
      <c r="J54" s="244">
        <f>J36+J37+J38+J39+SUM(J45:J49)+SUM(J51:J53)</f>
        <v>0</v>
      </c>
      <c r="K54" s="89"/>
      <c r="L54" s="244">
        <f>L36+L37+L38+L39+SUM(L45:L49)+SUM(L51:L53)</f>
        <v>0</v>
      </c>
      <c r="N54" s="244">
        <f>N36+N37+N38+N39+SUM(N45:N49)+SUM(N51:N53)</f>
        <v>0</v>
      </c>
    </row>
    <row r="55" spans="1:14" ht="20.25" customHeight="1">
      <c r="A55" s="50"/>
      <c r="B55" s="50"/>
      <c r="C55" s="50"/>
      <c r="D55" s="50"/>
      <c r="E55" s="50"/>
      <c r="F55" s="81"/>
      <c r="G55" s="79"/>
      <c r="I55" s="79"/>
      <c r="J55" s="82"/>
      <c r="K55" s="79"/>
    </row>
    <row r="56" spans="1:14">
      <c r="A56" s="86"/>
      <c r="B56" s="86"/>
      <c r="C56" s="86"/>
      <c r="D56" s="86"/>
      <c r="E56" s="86"/>
    </row>
    <row r="57" spans="1:14" ht="16.5" thickBot="1">
      <c r="A57" s="109" t="s">
        <v>70</v>
      </c>
      <c r="B57" s="109"/>
      <c r="C57" s="109"/>
      <c r="D57" s="109"/>
      <c r="E57" s="109"/>
    </row>
    <row r="58" spans="1:14" s="30" customFormat="1" ht="31.5">
      <c r="A58" s="159" t="s">
        <v>252</v>
      </c>
      <c r="B58" s="315"/>
      <c r="C58" s="315"/>
      <c r="D58" s="315"/>
      <c r="E58" s="315"/>
    </row>
    <row r="59" spans="1:14" s="30" customFormat="1" ht="15.75">
      <c r="A59" s="158"/>
      <c r="B59" s="118"/>
      <c r="C59" s="118"/>
      <c r="D59" s="118"/>
      <c r="E59" s="118"/>
    </row>
    <row r="60" spans="1:14" s="30" customFormat="1">
      <c r="A60" s="110" t="s">
        <v>253</v>
      </c>
      <c r="B60" s="86"/>
      <c r="C60" s="86"/>
      <c r="D60" s="86"/>
      <c r="E60" s="86"/>
    </row>
    <row r="61" spans="1:14" s="30" customFormat="1">
      <c r="A61" s="111" t="s">
        <v>254</v>
      </c>
      <c r="B61" s="180"/>
      <c r="C61" s="180"/>
      <c r="D61" s="180"/>
      <c r="E61" s="180"/>
    </row>
    <row r="62" spans="1:14" s="30" customFormat="1">
      <c r="A62" s="111" t="s">
        <v>255</v>
      </c>
      <c r="B62" s="180"/>
      <c r="C62" s="180"/>
      <c r="D62" s="180"/>
      <c r="E62" s="180"/>
    </row>
    <row r="63" spans="1:14">
      <c r="A63" s="457" t="s">
        <v>256</v>
      </c>
      <c r="B63" s="316"/>
      <c r="C63" s="316"/>
      <c r="D63" s="316"/>
      <c r="E63" s="316"/>
    </row>
    <row r="64" spans="1:14" ht="29.25" customHeight="1">
      <c r="A64" s="457"/>
      <c r="B64" s="316"/>
      <c r="C64" s="316"/>
      <c r="D64" s="316"/>
      <c r="E64" s="316"/>
    </row>
    <row r="65" spans="1:14" ht="34.5" customHeight="1">
      <c r="A65" s="122" t="s">
        <v>257</v>
      </c>
      <c r="B65" s="130"/>
      <c r="C65" s="130"/>
      <c r="D65" s="130"/>
      <c r="E65" s="130"/>
    </row>
    <row r="66" spans="1:14" ht="34.5" customHeight="1" thickBot="1">
      <c r="A66" s="112" t="s">
        <v>258</v>
      </c>
      <c r="B66" s="130"/>
      <c r="C66" s="130"/>
      <c r="D66" s="130"/>
      <c r="E66" s="130"/>
    </row>
    <row r="67" spans="1:14" ht="34.5" customHeight="1">
      <c r="A67" s="130"/>
      <c r="B67" s="130"/>
      <c r="C67" s="130"/>
      <c r="D67" s="130"/>
      <c r="E67" s="130"/>
    </row>
    <row r="68" spans="1:14" ht="34.5" customHeight="1">
      <c r="A68" s="162" t="s">
        <v>259</v>
      </c>
      <c r="B68" s="281">
        <v>0.2</v>
      </c>
      <c r="C68" s="162"/>
      <c r="D68" s="162"/>
      <c r="E68" s="162"/>
    </row>
    <row r="69" spans="1:14" ht="19.5" customHeight="1">
      <c r="A69" s="282"/>
      <c r="B69" s="282"/>
      <c r="C69" s="282"/>
      <c r="D69" s="282"/>
      <c r="E69" s="282"/>
    </row>
    <row r="70" spans="1:14" ht="19.5" customHeight="1">
      <c r="A70" s="480" t="s">
        <v>260</v>
      </c>
      <c r="B70" s="480"/>
      <c r="C70" s="480"/>
      <c r="D70" s="480"/>
      <c r="E70" s="480"/>
      <c r="F70" t="s">
        <v>261</v>
      </c>
      <c r="H70" t="s">
        <v>262</v>
      </c>
      <c r="J70" t="s">
        <v>38</v>
      </c>
      <c r="L70" t="s">
        <v>39</v>
      </c>
      <c r="N70" t="s">
        <v>40</v>
      </c>
    </row>
    <row r="71" spans="1:14" ht="33" customHeight="1">
      <c r="A71" s="282" t="s">
        <v>263</v>
      </c>
      <c r="B71" s="240" t="s">
        <v>264</v>
      </c>
      <c r="C71" s="282"/>
      <c r="D71" s="282"/>
      <c r="E71" s="282"/>
      <c r="F71" s="72" t="e">
        <f>((F21+F24)/G12)*100</f>
        <v>#DIV/0!</v>
      </c>
      <c r="G71" s="72"/>
      <c r="H71" s="72" t="e">
        <f>((H21+H24)/I12)*100</f>
        <v>#DIV/0!</v>
      </c>
      <c r="I71" s="72"/>
      <c r="J71" s="72" t="e">
        <f>((J21+J24)/K12)*100</f>
        <v>#DIV/0!</v>
      </c>
      <c r="L71" s="72" t="e">
        <f>((L21+L24)/M12)*100</f>
        <v>#DIV/0!</v>
      </c>
      <c r="N71" s="72" t="e">
        <f>((N21+N24)/O12)*100</f>
        <v>#DIV/0!</v>
      </c>
    </row>
  </sheetData>
  <mergeCells count="4">
    <mergeCell ref="B2:C2"/>
    <mergeCell ref="A70:E70"/>
    <mergeCell ref="F4:G4"/>
    <mergeCell ref="A63:A64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2"/>
  <sheetViews>
    <sheetView zoomScale="98" zoomScaleNormal="98" workbookViewId="0">
      <pane ySplit="4" topLeftCell="A6" activePane="bottomLeft" state="frozen"/>
      <selection pane="bottomLeft" activeCell="J17" sqref="J17"/>
    </sheetView>
  </sheetViews>
  <sheetFormatPr defaultRowHeight="15"/>
  <cols>
    <col min="1" max="1" width="28.7109375" customWidth="1"/>
    <col min="2" max="2" width="6.140625" customWidth="1"/>
    <col min="6" max="6" width="31.5703125" customWidth="1"/>
    <col min="7" max="7" width="13.7109375" customWidth="1"/>
    <col min="8" max="8" width="6.7109375" customWidth="1"/>
    <col min="9" max="9" width="3.42578125" customWidth="1"/>
    <col min="10" max="10" width="15" customWidth="1"/>
    <col min="11" max="11" width="11.5703125" customWidth="1"/>
    <col min="12" max="12" width="12.5703125" customWidth="1"/>
    <col min="13" max="14" width="11.5703125" customWidth="1"/>
    <col min="15" max="15" width="12" customWidth="1"/>
  </cols>
  <sheetData>
    <row r="1" spans="1:15" ht="15.75">
      <c r="A1" s="2" t="s">
        <v>265</v>
      </c>
      <c r="K1" s="150" t="str">
        <f>'Sales &amp; Grossmargin forecast '!B1</f>
        <v>Drafted in UGX</v>
      </c>
    </row>
    <row r="2" spans="1:15" ht="15.75">
      <c r="A2" s="2"/>
      <c r="J2" s="18" t="s">
        <v>266</v>
      </c>
      <c r="K2" s="304" t="s">
        <v>267</v>
      </c>
    </row>
    <row r="3" spans="1:15" ht="30">
      <c r="J3" s="348" t="s">
        <v>268</v>
      </c>
      <c r="K3" s="358" t="s">
        <v>269</v>
      </c>
      <c r="L3" s="208" t="s">
        <v>270</v>
      </c>
      <c r="M3" s="208" t="s">
        <v>271</v>
      </c>
      <c r="N3" s="208" t="s">
        <v>272</v>
      </c>
      <c r="O3" s="208" t="s">
        <v>273</v>
      </c>
    </row>
    <row r="4" spans="1:15">
      <c r="J4" s="348">
        <f>'P&amp;L and Cashflowstatement'!C4</f>
        <v>2023</v>
      </c>
      <c r="K4" s="349">
        <f>J4+1</f>
        <v>2024</v>
      </c>
      <c r="L4" s="349">
        <f>K4+1</f>
        <v>2025</v>
      </c>
      <c r="M4" s="349">
        <f>L4+1</f>
        <v>2026</v>
      </c>
      <c r="N4" s="349">
        <f>M4+1</f>
        <v>2027</v>
      </c>
      <c r="O4" s="349">
        <f>N4+1</f>
        <v>2028</v>
      </c>
    </row>
    <row r="5" spans="1:15">
      <c r="A5" t="s">
        <v>274</v>
      </c>
      <c r="C5" s="70" t="s">
        <v>275</v>
      </c>
      <c r="K5" s="74">
        <v>15</v>
      </c>
      <c r="L5" s="74">
        <v>15</v>
      </c>
      <c r="M5" s="74">
        <v>15</v>
      </c>
      <c r="N5" s="155">
        <v>15</v>
      </c>
      <c r="O5" s="74">
        <v>15</v>
      </c>
    </row>
    <row r="6" spans="1:15">
      <c r="C6" s="70" t="s">
        <v>276</v>
      </c>
      <c r="I6" t="s">
        <v>277</v>
      </c>
      <c r="J6" s="74">
        <v>0</v>
      </c>
      <c r="K6" s="72">
        <f>(('P&amp;L and Cashflowstatement'!F9)/360)*K5</f>
        <v>0</v>
      </c>
      <c r="L6" s="72">
        <f>(('P&amp;L and Cashflowstatement'!H9)/360)*L5</f>
        <v>0</v>
      </c>
      <c r="M6" s="72">
        <f>(('P&amp;L and Cashflowstatement'!J9)/360)*M5</f>
        <v>0</v>
      </c>
      <c r="N6" s="72">
        <f>(('P&amp;L and Cashflowstatement'!L9)/360)*N5</f>
        <v>0</v>
      </c>
      <c r="O6" s="72">
        <f>(('P&amp;L and Cashflowstatement'!N9)/360)*O5</f>
        <v>0</v>
      </c>
    </row>
    <row r="7" spans="1:15">
      <c r="K7" s="40"/>
      <c r="L7" s="40"/>
      <c r="M7" s="40"/>
      <c r="N7" s="40"/>
      <c r="O7" s="40"/>
    </row>
    <row r="8" spans="1:15">
      <c r="A8" t="s">
        <v>278</v>
      </c>
      <c r="C8" t="s">
        <v>279</v>
      </c>
      <c r="I8" t="s">
        <v>71</v>
      </c>
      <c r="K8" s="74">
        <v>7</v>
      </c>
      <c r="L8" s="155">
        <v>10</v>
      </c>
      <c r="M8" s="155">
        <v>15</v>
      </c>
      <c r="N8" s="155">
        <v>15</v>
      </c>
      <c r="O8" s="155">
        <v>15</v>
      </c>
    </row>
    <row r="9" spans="1:15" ht="18.75">
      <c r="C9" t="s">
        <v>280</v>
      </c>
      <c r="H9" s="163">
        <v>0.21</v>
      </c>
      <c r="I9" t="s">
        <v>281</v>
      </c>
      <c r="K9" s="40"/>
      <c r="L9" s="40"/>
      <c r="M9" s="40"/>
      <c r="N9" s="40"/>
      <c r="O9" s="40"/>
    </row>
    <row r="10" spans="1:15">
      <c r="C10" s="3" t="s">
        <v>282</v>
      </c>
      <c r="I10" t="s">
        <v>277</v>
      </c>
      <c r="J10" s="74">
        <v>0</v>
      </c>
      <c r="K10" s="123">
        <f>(('P&amp;L and Cashflowstatement'!F6*(1+$H$9))/360*K8)</f>
        <v>0</v>
      </c>
      <c r="L10" s="72">
        <f>(('P&amp;L and Cashflowstatement'!H6*(1+$H$9))/360*L8)</f>
        <v>0</v>
      </c>
      <c r="M10" s="72">
        <f>(('P&amp;L and Cashflowstatement'!J6*(1+$H$9))/360*M8)</f>
        <v>0</v>
      </c>
      <c r="N10" s="72">
        <f>(('P&amp;L and Cashflowstatement'!L6*(1+$H$9))/360*N8)</f>
        <v>0</v>
      </c>
      <c r="O10" s="72">
        <f>(('P&amp;L and Cashflowstatement'!N6*(1+$H$9))/360*O8)</f>
        <v>0</v>
      </c>
    </row>
    <row r="11" spans="1:15">
      <c r="K11" s="40"/>
      <c r="L11" s="40"/>
      <c r="M11" s="40"/>
      <c r="N11" s="40"/>
      <c r="O11" s="40"/>
    </row>
    <row r="12" spans="1:15">
      <c r="A12" t="s">
        <v>283</v>
      </c>
      <c r="C12" s="3" t="s">
        <v>284</v>
      </c>
      <c r="I12" t="s">
        <v>71</v>
      </c>
      <c r="K12" s="74">
        <v>15</v>
      </c>
      <c r="L12" s="155">
        <v>20</v>
      </c>
      <c r="M12" s="155">
        <v>30</v>
      </c>
      <c r="N12" s="155">
        <v>30</v>
      </c>
      <c r="O12" s="155">
        <v>30</v>
      </c>
    </row>
    <row r="13" spans="1:15">
      <c r="C13" s="481" t="s">
        <v>285</v>
      </c>
      <c r="D13" s="472"/>
      <c r="E13" s="472"/>
      <c r="F13" s="472"/>
      <c r="G13" s="472"/>
      <c r="K13" s="40"/>
      <c r="L13" s="40"/>
      <c r="M13" s="40"/>
      <c r="N13" s="40"/>
      <c r="O13" s="40"/>
    </row>
    <row r="14" spans="1:15" ht="31.5" customHeight="1">
      <c r="C14" s="458" t="s">
        <v>286</v>
      </c>
      <c r="D14" s="458"/>
      <c r="E14" s="458"/>
      <c r="F14" s="458"/>
      <c r="G14" s="458"/>
      <c r="H14" s="163">
        <v>0.21</v>
      </c>
      <c r="I14" t="s">
        <v>287</v>
      </c>
      <c r="J14" s="74">
        <v>0</v>
      </c>
      <c r="K14" s="72">
        <f>(('P&amp;L and Cashflowstatement'!F11+'P&amp;L and Cashflowstatement'!F21-'P&amp;L and Cashflowstatement'!F15)*(1+$H$14))/360*K12</f>
        <v>0</v>
      </c>
      <c r="L14" s="72">
        <f>(('P&amp;L and Cashflowstatement'!H11+'P&amp;L and Cashflowstatement'!H21-'P&amp;L and Cashflowstatement'!H15)*(1+$H$14))/360*L12</f>
        <v>0</v>
      </c>
      <c r="M14" s="72">
        <f>(('P&amp;L and Cashflowstatement'!J11+'P&amp;L and Cashflowstatement'!J21-'P&amp;L and Cashflowstatement'!J15)*(1+$H$14))/360*M12</f>
        <v>0</v>
      </c>
      <c r="N14" s="72">
        <f>(('P&amp;L and Cashflowstatement'!L11+'P&amp;L and Cashflowstatement'!L21-'P&amp;L and Cashflowstatement'!L15)*(1+$H$14))/360*N12</f>
        <v>0</v>
      </c>
      <c r="O14" s="72">
        <f>(('P&amp;L and Cashflowstatement'!N11+'P&amp;L and Cashflowstatement'!N21-'P&amp;L and Cashflowstatement'!N15)*(1+$H$14))/360*O12</f>
        <v>0</v>
      </c>
    </row>
    <row r="15" spans="1:15">
      <c r="K15" s="40"/>
      <c r="L15" s="40"/>
      <c r="M15" s="40"/>
      <c r="N15" s="40"/>
      <c r="O15" s="40"/>
    </row>
    <row r="16" spans="1:15">
      <c r="K16" s="40"/>
      <c r="L16" s="40"/>
      <c r="M16" s="40"/>
      <c r="N16" s="40"/>
      <c r="O16" s="40"/>
    </row>
    <row r="17" spans="1:15">
      <c r="A17" s="1" t="s">
        <v>288</v>
      </c>
      <c r="C17" t="s">
        <v>289</v>
      </c>
      <c r="J17" s="123">
        <f>J6+J10-J14</f>
        <v>0</v>
      </c>
      <c r="K17" s="123">
        <f>K6+K10-K14</f>
        <v>0</v>
      </c>
      <c r="L17" s="123">
        <f t="shared" ref="L17:M17" si="0">L6+L10-L14</f>
        <v>0</v>
      </c>
      <c r="M17" s="123">
        <f t="shared" si="0"/>
        <v>0</v>
      </c>
      <c r="N17" s="123">
        <f>N6+N10-N14</f>
        <v>0</v>
      </c>
      <c r="O17" s="123">
        <f t="shared" ref="O17" si="1">O6+O10-O14</f>
        <v>0</v>
      </c>
    </row>
    <row r="20" spans="1:15" ht="15.75">
      <c r="A20" s="249" t="s">
        <v>70</v>
      </c>
      <c r="B20" s="250"/>
      <c r="C20" s="250"/>
      <c r="D20" s="250"/>
      <c r="E20" s="250"/>
      <c r="F20" s="34"/>
    </row>
    <row r="21" spans="1:15" ht="15.75">
      <c r="A21" s="251" t="s">
        <v>290</v>
      </c>
      <c r="B21" s="252"/>
      <c r="C21" s="252"/>
      <c r="D21" s="252"/>
      <c r="E21" s="252"/>
      <c r="F21" s="253"/>
    </row>
    <row r="22" spans="1:15" ht="15.75">
      <c r="A22" s="254" t="s">
        <v>291</v>
      </c>
      <c r="B22" s="255"/>
      <c r="C22" s="255"/>
      <c r="D22" s="255"/>
      <c r="E22" s="255"/>
      <c r="F22" s="256"/>
    </row>
  </sheetData>
  <mergeCells count="2">
    <mergeCell ref="C14:G14"/>
    <mergeCell ref="C13:G13"/>
  </mergeCells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87"/>
  <sheetViews>
    <sheetView zoomScale="82" zoomScaleNormal="82" workbookViewId="0">
      <pane ySplit="4" topLeftCell="A51" activePane="bottomLeft" state="frozen"/>
      <selection pane="bottomLeft" activeCell="D30" sqref="D30"/>
      <selection activeCell="A3" sqref="A3"/>
    </sheetView>
  </sheetViews>
  <sheetFormatPr defaultRowHeight="15"/>
  <cols>
    <col min="1" max="1" width="47.5703125" customWidth="1"/>
    <col min="2" max="2" width="13.85546875" customWidth="1"/>
    <col min="3" max="3" width="13.42578125" style="72" customWidth="1"/>
    <col min="4" max="5" width="16.140625" customWidth="1"/>
    <col min="6" max="6" width="17.28515625" customWidth="1"/>
    <col min="7" max="7" width="18.42578125" customWidth="1"/>
    <col min="8" max="8" width="16.85546875" customWidth="1"/>
    <col min="9" max="9" width="17.7109375" customWidth="1"/>
    <col min="10" max="10" width="16.42578125" customWidth="1"/>
    <col min="11" max="11" width="17" customWidth="1"/>
    <col min="12" max="12" width="17.7109375" customWidth="1"/>
    <col min="13" max="13" width="16.5703125" customWidth="1"/>
    <col min="15" max="15" width="18.42578125" customWidth="1"/>
  </cols>
  <sheetData>
    <row r="1" spans="1:13" ht="15.75">
      <c r="A1" s="1" t="s">
        <v>292</v>
      </c>
      <c r="B1" s="1"/>
      <c r="C1" s="225"/>
      <c r="D1" s="18" t="str">
        <f>'Sales &amp; Grossmargin forecast '!B1</f>
        <v>Drafted in UGX</v>
      </c>
      <c r="F1" s="304"/>
    </row>
    <row r="2" spans="1:13">
      <c r="A2" s="1"/>
      <c r="B2" s="1"/>
      <c r="C2" s="225"/>
      <c r="D2" s="1" t="s">
        <v>267</v>
      </c>
      <c r="F2" s="1"/>
    </row>
    <row r="3" spans="1:13">
      <c r="A3" s="1"/>
      <c r="B3" s="1"/>
      <c r="C3" s="225"/>
      <c r="D3" s="349" t="s">
        <v>269</v>
      </c>
      <c r="E3" s="69"/>
      <c r="F3" s="209" t="s">
        <v>270</v>
      </c>
      <c r="G3" s="209" t="s">
        <v>271</v>
      </c>
      <c r="H3" s="209" t="s">
        <v>272</v>
      </c>
      <c r="I3" s="209" t="s">
        <v>273</v>
      </c>
    </row>
    <row r="4" spans="1:13">
      <c r="A4" s="1"/>
      <c r="B4" s="1"/>
      <c r="C4" s="225"/>
      <c r="D4" s="349">
        <f>'Working Capital'!K4</f>
        <v>2024</v>
      </c>
      <c r="E4" s="69"/>
      <c r="F4" s="350">
        <f>D4+1</f>
        <v>2025</v>
      </c>
      <c r="G4" s="209">
        <f>F4+1</f>
        <v>2026</v>
      </c>
      <c r="H4" s="209">
        <f>G4+1</f>
        <v>2027</v>
      </c>
      <c r="I4" s="209">
        <f>H4+1</f>
        <v>2028</v>
      </c>
    </row>
    <row r="5" spans="1:13">
      <c r="A5" s="1" t="s">
        <v>293</v>
      </c>
    </row>
    <row r="6" spans="1:13">
      <c r="A6" t="s">
        <v>294</v>
      </c>
      <c r="D6">
        <f>'P&amp;L and Cashflowstatement'!F36</f>
        <v>0</v>
      </c>
      <c r="F6" s="72">
        <f>'P&amp;L and Cashflowstatement'!H36</f>
        <v>0</v>
      </c>
      <c r="G6" s="72">
        <f>'P&amp;L and Cashflowstatement'!J36</f>
        <v>0</v>
      </c>
      <c r="H6" s="72">
        <f>'P&amp;L and Cashflowstatement'!L36</f>
        <v>0</v>
      </c>
      <c r="I6" s="72">
        <f>'P&amp;L and Cashflowstatement'!N36</f>
        <v>0</v>
      </c>
    </row>
    <row r="7" spans="1:13">
      <c r="A7" t="s">
        <v>295</v>
      </c>
      <c r="D7" s="123">
        <f>'P&amp;L and Cashflowstatement'!F37</f>
        <v>0</v>
      </c>
      <c r="E7" s="123"/>
      <c r="F7" s="123">
        <f>'P&amp;L and Cashflowstatement'!H37</f>
        <v>0</v>
      </c>
      <c r="G7" s="123">
        <f>'P&amp;L and Cashflowstatement'!J37</f>
        <v>0</v>
      </c>
      <c r="H7" s="123">
        <f>'P&amp;L and Cashflowstatement'!K37</f>
        <v>0</v>
      </c>
      <c r="I7" s="123">
        <f>'P&amp;L and Cashflowstatement'!L37</f>
        <v>0</v>
      </c>
    </row>
    <row r="8" spans="1:13">
      <c r="A8" t="s">
        <v>296</v>
      </c>
      <c r="D8" s="123">
        <f>'Working Capital'!K17</f>
        <v>0</v>
      </c>
      <c r="E8" s="123"/>
      <c r="F8" s="123">
        <f>'Working Capital'!L17</f>
        <v>0</v>
      </c>
      <c r="G8" s="123">
        <f>'Working Capital'!M17</f>
        <v>0</v>
      </c>
      <c r="H8" s="123">
        <f>'Working Capital'!N17</f>
        <v>0</v>
      </c>
      <c r="I8" s="123">
        <f>'Working Capital'!O17</f>
        <v>0</v>
      </c>
    </row>
    <row r="9" spans="1:13">
      <c r="A9" t="s">
        <v>297</v>
      </c>
      <c r="D9" s="123">
        <f>-Investments!F41</f>
        <v>0</v>
      </c>
      <c r="E9" s="123"/>
      <c r="F9" s="123">
        <f>-Investments!G41</f>
        <v>0</v>
      </c>
      <c r="G9" s="123">
        <f>-Investments!H41</f>
        <v>0</v>
      </c>
      <c r="H9" s="123">
        <f>-Investments!I41</f>
        <v>0</v>
      </c>
      <c r="I9" s="123">
        <f>-Investments!J41</f>
        <v>0</v>
      </c>
    </row>
    <row r="10" spans="1:13">
      <c r="A10" t="s">
        <v>298</v>
      </c>
      <c r="D10" s="123">
        <f>'P&amp;L and Cashflowstatement'!F51+'P&amp;L and Cashflowstatement'!F52+'P&amp;L and Cashflowstatement'!F53</f>
        <v>0</v>
      </c>
      <c r="E10" s="123"/>
      <c r="F10" s="123">
        <f>'P&amp;L and Cashflowstatement'!H51+'P&amp;L and Cashflowstatement'!H52+'P&amp;L and Cashflowstatement'!H53</f>
        <v>0</v>
      </c>
      <c r="G10" s="123">
        <f>'P&amp;L and Cashflowstatement'!J51+'P&amp;L and Cashflowstatement'!J52+'P&amp;L and Cashflowstatement'!J53</f>
        <v>0</v>
      </c>
      <c r="H10" s="123">
        <f>'P&amp;L and Cashflowstatement'!L51+'P&amp;L and Cashflowstatement'!L52+'P&amp;L and Cashflowstatement'!L53</f>
        <v>0</v>
      </c>
      <c r="I10" s="123">
        <f>'P&amp;L and Cashflowstatement'!L51+'P&amp;L and Cashflowstatement'!L52+'P&amp;L and Cashflowstatement'!L53</f>
        <v>0</v>
      </c>
    </row>
    <row r="11" spans="1:13">
      <c r="A11" t="s">
        <v>299</v>
      </c>
      <c r="D11" s="123">
        <f>SUM(D6:D10)</f>
        <v>0</v>
      </c>
      <c r="E11" s="123"/>
      <c r="F11" s="123">
        <f>SUM(F6:F10)</f>
        <v>0</v>
      </c>
      <c r="G11" s="123">
        <f>SUM(G6:G10)</f>
        <v>0</v>
      </c>
      <c r="H11" s="123">
        <f>SUM(H6:H10)</f>
        <v>0</v>
      </c>
      <c r="I11" s="123">
        <f>SUM(I6:I10)</f>
        <v>0</v>
      </c>
    </row>
    <row r="12" spans="1:13" ht="29.25" customHeight="1">
      <c r="A12" s="116" t="s">
        <v>300</v>
      </c>
      <c r="B12" s="75"/>
      <c r="C12" s="76"/>
      <c r="D12" s="76">
        <f>'P&amp;L and Cashflowstatement'!D43</f>
        <v>0</v>
      </c>
      <c r="E12" s="76"/>
    </row>
    <row r="13" spans="1:13" ht="29.25" customHeight="1">
      <c r="A13" s="116"/>
      <c r="B13" s="75"/>
      <c r="C13" s="76"/>
      <c r="D13" s="76"/>
      <c r="E13" s="76"/>
    </row>
    <row r="14" spans="1:13">
      <c r="A14" s="1" t="s">
        <v>301</v>
      </c>
      <c r="D14" s="72">
        <f>-D12*1</f>
        <v>0</v>
      </c>
      <c r="E14">
        <v>100</v>
      </c>
      <c r="F14" s="144">
        <f>-F11*1</f>
        <v>0</v>
      </c>
      <c r="G14" s="144">
        <f>-G11*1</f>
        <v>0</v>
      </c>
      <c r="H14" s="144">
        <f t="shared" ref="H14" si="0">-H11*1</f>
        <v>0</v>
      </c>
      <c r="I14" s="144">
        <f>-I11*1</f>
        <v>0</v>
      </c>
    </row>
    <row r="15" spans="1:13">
      <c r="A15" s="472" t="s">
        <v>302</v>
      </c>
      <c r="B15" s="472"/>
      <c r="C15" s="472"/>
      <c r="D15" s="124">
        <v>0</v>
      </c>
      <c r="E15" s="40" t="e">
        <f>(D15/D$14)*100</f>
        <v>#DIV/0!</v>
      </c>
      <c r="F15" s="143">
        <v>0</v>
      </c>
      <c r="G15" s="143">
        <v>0</v>
      </c>
      <c r="H15" s="143">
        <v>0</v>
      </c>
      <c r="I15" s="143">
        <v>0</v>
      </c>
      <c r="J15" s="75"/>
      <c r="K15" s="29"/>
      <c r="L15" s="29"/>
      <c r="M15" s="29"/>
    </row>
    <row r="16" spans="1:13">
      <c r="A16" t="s">
        <v>303</v>
      </c>
      <c r="D16" s="74">
        <v>0</v>
      </c>
      <c r="E16" s="40" t="e">
        <f>(D16/D$14)*100</f>
        <v>#DIV/0!</v>
      </c>
      <c r="F16" s="143">
        <v>0</v>
      </c>
      <c r="G16" s="143">
        <v>0</v>
      </c>
      <c r="H16" s="143">
        <v>0</v>
      </c>
      <c r="I16" s="143">
        <v>0</v>
      </c>
      <c r="J16" s="75"/>
      <c r="K16" s="29"/>
      <c r="L16" s="29"/>
      <c r="M16" s="29"/>
    </row>
    <row r="17" spans="1:17">
      <c r="A17" s="472" t="s">
        <v>304</v>
      </c>
      <c r="B17" s="472"/>
      <c r="C17" s="472"/>
      <c r="D17" s="74">
        <v>0</v>
      </c>
      <c r="E17" s="40"/>
      <c r="F17" s="143">
        <v>0</v>
      </c>
      <c r="G17" s="143">
        <v>0</v>
      </c>
      <c r="H17" s="143">
        <v>0</v>
      </c>
      <c r="I17" s="143">
        <v>0</v>
      </c>
      <c r="K17" s="113"/>
      <c r="L17" s="113"/>
      <c r="M17" s="113"/>
    </row>
    <row r="18" spans="1:17">
      <c r="A18" t="s">
        <v>305</v>
      </c>
      <c r="D18" s="74">
        <v>0</v>
      </c>
      <c r="E18" s="40"/>
      <c r="F18" s="143">
        <v>0</v>
      </c>
      <c r="G18" s="143">
        <v>0</v>
      </c>
      <c r="H18" s="143">
        <v>0</v>
      </c>
      <c r="I18" s="143">
        <v>0</v>
      </c>
      <c r="K18" s="113"/>
      <c r="L18" s="113"/>
      <c r="M18" s="113"/>
    </row>
    <row r="19" spans="1:17">
      <c r="A19" s="472" t="s">
        <v>306</v>
      </c>
      <c r="B19" s="472"/>
      <c r="C19" s="472"/>
      <c r="D19" s="76">
        <f>D14-SUM(D15:D18)</f>
        <v>0</v>
      </c>
      <c r="E19" s="40" t="e">
        <f>(D19/D$14)*100</f>
        <v>#DIV/0!</v>
      </c>
      <c r="F19" s="143">
        <v>0</v>
      </c>
      <c r="G19" s="143">
        <v>0</v>
      </c>
      <c r="H19" s="143">
        <v>0</v>
      </c>
      <c r="I19" s="143">
        <v>0</v>
      </c>
    </row>
    <row r="20" spans="1:17">
      <c r="D20" s="72"/>
      <c r="E20" s="40"/>
    </row>
    <row r="21" spans="1:17">
      <c r="D21" s="72"/>
      <c r="E21" s="40"/>
    </row>
    <row r="22" spans="1:17" ht="18.75">
      <c r="A22" s="207" t="s">
        <v>307</v>
      </c>
      <c r="B22" s="174"/>
      <c r="C22" s="226"/>
      <c r="D22" s="174"/>
      <c r="E22" s="174"/>
      <c r="F22" s="174"/>
      <c r="G22" s="174"/>
      <c r="H22" s="174"/>
      <c r="I22" s="174"/>
    </row>
    <row r="23" spans="1:17">
      <c r="A23" s="174"/>
      <c r="B23" s="174"/>
      <c r="C23" s="459" t="s">
        <v>308</v>
      </c>
      <c r="D23" s="459"/>
      <c r="E23" s="459"/>
      <c r="F23" s="459" t="s">
        <v>270</v>
      </c>
      <c r="G23" s="459"/>
      <c r="H23" s="459" t="s">
        <v>271</v>
      </c>
      <c r="I23" s="459"/>
      <c r="J23" s="460" t="s">
        <v>272</v>
      </c>
      <c r="K23" s="460"/>
      <c r="L23" s="460" t="s">
        <v>273</v>
      </c>
      <c r="M23" s="460"/>
      <c r="Q23">
        <v>0</v>
      </c>
    </row>
    <row r="24" spans="1:17">
      <c r="A24" s="174"/>
      <c r="B24" s="174"/>
      <c r="C24" s="356"/>
      <c r="D24" s="356">
        <f>D4</f>
        <v>2024</v>
      </c>
      <c r="E24" s="356"/>
      <c r="F24" s="356">
        <f>F4</f>
        <v>2025</v>
      </c>
      <c r="G24" s="356"/>
      <c r="H24" s="356">
        <f>G4</f>
        <v>2026</v>
      </c>
      <c r="I24" s="356"/>
      <c r="J24" s="355">
        <f>H4</f>
        <v>2027</v>
      </c>
      <c r="K24" s="355"/>
      <c r="L24" s="355">
        <f>I4</f>
        <v>2028</v>
      </c>
      <c r="M24" s="355"/>
    </row>
    <row r="25" spans="1:17">
      <c r="A25" s="174"/>
      <c r="B25" s="174"/>
      <c r="C25" s="226" t="s">
        <v>309</v>
      </c>
      <c r="D25" s="114" t="s">
        <v>310</v>
      </c>
      <c r="E25" s="114" t="s">
        <v>311</v>
      </c>
      <c r="F25" s="114" t="s">
        <v>312</v>
      </c>
      <c r="G25" s="114" t="s">
        <v>313</v>
      </c>
      <c r="H25" s="114" t="s">
        <v>314</v>
      </c>
      <c r="I25" s="114" t="s">
        <v>315</v>
      </c>
      <c r="J25" s="114" t="s">
        <v>316</v>
      </c>
      <c r="K25" s="114" t="s">
        <v>317</v>
      </c>
      <c r="L25" s="114" t="s">
        <v>318</v>
      </c>
      <c r="M25" s="114" t="s">
        <v>319</v>
      </c>
    </row>
    <row r="26" spans="1:17">
      <c r="A26" s="174"/>
      <c r="B26" s="174"/>
      <c r="C26" s="226"/>
      <c r="D26" s="174"/>
      <c r="E26" s="174"/>
      <c r="F26" s="174"/>
      <c r="G26" s="174"/>
      <c r="H26" s="174"/>
      <c r="I26" s="174"/>
    </row>
    <row r="27" spans="1:17">
      <c r="A27" s="174" t="s">
        <v>320</v>
      </c>
      <c r="B27" s="335">
        <f>D15*1</f>
        <v>0</v>
      </c>
      <c r="C27" s="226">
        <f>B27*1</f>
        <v>0</v>
      </c>
      <c r="D27" s="335">
        <f t="shared" ref="D27:K27" si="1">C27-C30</f>
        <v>0</v>
      </c>
      <c r="E27" s="335">
        <f t="shared" si="1"/>
        <v>0</v>
      </c>
      <c r="F27" s="335">
        <f>E27-E30+F15</f>
        <v>0</v>
      </c>
      <c r="G27" s="335">
        <f t="shared" si="1"/>
        <v>0</v>
      </c>
      <c r="H27" s="335">
        <f>G27-G30+G15</f>
        <v>0</v>
      </c>
      <c r="I27" s="335">
        <f t="shared" si="1"/>
        <v>0</v>
      </c>
      <c r="J27" s="335">
        <f>I27-I30+H15</f>
        <v>0</v>
      </c>
      <c r="K27" s="335">
        <f t="shared" si="1"/>
        <v>0</v>
      </c>
      <c r="L27" s="335">
        <f>K27-K30+I15</f>
        <v>0</v>
      </c>
      <c r="M27" s="335">
        <f t="shared" ref="M27" si="2">L27-L30</f>
        <v>0</v>
      </c>
    </row>
    <row r="28" spans="1:17">
      <c r="A28" s="174" t="s">
        <v>321</v>
      </c>
      <c r="B28" s="259">
        <v>7.0000000000000007E-2</v>
      </c>
      <c r="C28" s="226"/>
      <c r="D28" s="174">
        <f>(D27*$B$28)/2</f>
        <v>0</v>
      </c>
      <c r="E28" s="174">
        <f t="shared" ref="E28:J28" si="3">(E27*$B$28)/2</f>
        <v>0</v>
      </c>
      <c r="F28" s="174">
        <f t="shared" si="3"/>
        <v>0</v>
      </c>
      <c r="G28" s="174">
        <f t="shared" si="3"/>
        <v>0</v>
      </c>
      <c r="H28" s="174">
        <f t="shared" si="3"/>
        <v>0</v>
      </c>
      <c r="I28" s="174">
        <f t="shared" si="3"/>
        <v>0</v>
      </c>
      <c r="J28" s="174">
        <f t="shared" si="3"/>
        <v>0</v>
      </c>
      <c r="K28" s="174">
        <f t="shared" ref="K28:L28" si="4">(K27*$B$28)/2</f>
        <v>0</v>
      </c>
      <c r="L28" s="174">
        <f t="shared" si="4"/>
        <v>0</v>
      </c>
      <c r="M28" s="174">
        <f t="shared" ref="M28" si="5">(M27*$B$28)/2</f>
        <v>0</v>
      </c>
    </row>
    <row r="29" spans="1:17" ht="30">
      <c r="A29" s="174" t="s">
        <v>322</v>
      </c>
      <c r="B29" s="149">
        <v>0</v>
      </c>
      <c r="C29" s="226"/>
      <c r="D29" s="174">
        <f>(D27*$B$29)/2</f>
        <v>0</v>
      </c>
      <c r="E29" s="174">
        <f t="shared" ref="E29:J29" si="6">(E27*$B$29)/2</f>
        <v>0</v>
      </c>
      <c r="F29" s="174">
        <f t="shared" si="6"/>
        <v>0</v>
      </c>
      <c r="G29" s="174">
        <f t="shared" si="6"/>
        <v>0</v>
      </c>
      <c r="H29" s="174">
        <f t="shared" si="6"/>
        <v>0</v>
      </c>
      <c r="I29" s="174">
        <f t="shared" si="6"/>
        <v>0</v>
      </c>
      <c r="J29" s="174">
        <f t="shared" si="6"/>
        <v>0</v>
      </c>
      <c r="K29" s="174">
        <f t="shared" ref="K29:L29" si="7">(K27*$B$29)/2</f>
        <v>0</v>
      </c>
      <c r="L29" s="174">
        <f t="shared" si="7"/>
        <v>0</v>
      </c>
      <c r="M29" s="174">
        <f t="shared" ref="M29" si="8">(M27*$B$29)/2</f>
        <v>0</v>
      </c>
    </row>
    <row r="30" spans="1:17">
      <c r="A30" s="174" t="s">
        <v>323</v>
      </c>
      <c r="B30" s="174"/>
      <c r="C30" s="226"/>
      <c r="D30" s="152">
        <f>$B$27*0%</f>
        <v>0</v>
      </c>
      <c r="E30" s="152">
        <f>$B$27*10%</f>
        <v>0</v>
      </c>
      <c r="F30" s="152">
        <f>$B$27*10%</f>
        <v>0</v>
      </c>
      <c r="G30" s="152">
        <f>$B$27*10%</f>
        <v>0</v>
      </c>
      <c r="H30" s="152">
        <f>$B$27*15%</f>
        <v>0</v>
      </c>
      <c r="I30" s="152">
        <f>$B$27*15%</f>
        <v>0</v>
      </c>
      <c r="J30" s="152">
        <f>$B$27*20%</f>
        <v>0</v>
      </c>
      <c r="K30" s="245">
        <f>K27</f>
        <v>0</v>
      </c>
      <c r="L30" s="152">
        <f>$B$27*0%</f>
        <v>0</v>
      </c>
      <c r="M30" s="152">
        <f>$B$27*0%</f>
        <v>0</v>
      </c>
      <c r="N30" t="s">
        <v>324</v>
      </c>
      <c r="O30">
        <f>SUM(D30:M30)</f>
        <v>0</v>
      </c>
    </row>
    <row r="31" spans="1:17" ht="21.75" customHeight="1">
      <c r="A31" s="174"/>
      <c r="B31" s="174"/>
      <c r="C31" s="226"/>
      <c r="D31" s="174"/>
      <c r="E31" s="174"/>
      <c r="F31" s="174"/>
      <c r="G31" s="174"/>
      <c r="H31" s="174"/>
      <c r="I31" s="174"/>
      <c r="J31" s="174"/>
      <c r="K31" s="174"/>
      <c r="L31" s="174"/>
      <c r="M31" s="174"/>
    </row>
    <row r="32" spans="1:17">
      <c r="A32" s="174"/>
      <c r="B32" s="174"/>
      <c r="C32" s="226"/>
      <c r="D32" s="174"/>
      <c r="E32" s="174"/>
      <c r="F32" s="174"/>
      <c r="G32" s="174"/>
      <c r="H32" s="174"/>
      <c r="I32" s="174"/>
    </row>
    <row r="33" spans="1:15">
      <c r="A33" s="174"/>
      <c r="B33" s="174"/>
      <c r="C33" s="226"/>
      <c r="D33" s="174"/>
      <c r="E33" s="174"/>
      <c r="F33" s="174"/>
      <c r="G33" s="174"/>
      <c r="H33" s="174"/>
      <c r="I33" s="174"/>
    </row>
    <row r="34" spans="1:15">
      <c r="A34" s="145" t="s">
        <v>325</v>
      </c>
      <c r="B34" s="146">
        <f>D16*1</f>
        <v>0</v>
      </c>
      <c r="C34" s="227">
        <f>B34*1</f>
        <v>0</v>
      </c>
      <c r="D34" s="146">
        <f t="shared" ref="D34" si="9">C34-C36</f>
        <v>0</v>
      </c>
      <c r="E34" s="146">
        <f t="shared" ref="E34" si="10">D34-D36</f>
        <v>0</v>
      </c>
      <c r="F34" s="146">
        <f>E34-E36+F16</f>
        <v>0</v>
      </c>
      <c r="G34" s="146">
        <f t="shared" ref="G34" si="11">F34-F36</f>
        <v>0</v>
      </c>
      <c r="H34" s="146">
        <f>G34-G36+G16</f>
        <v>0</v>
      </c>
      <c r="I34" s="146">
        <f t="shared" ref="I34" si="12">H34-H36</f>
        <v>0</v>
      </c>
      <c r="J34" s="146">
        <f>I34-I36+H16</f>
        <v>0</v>
      </c>
      <c r="K34" s="146">
        <f t="shared" ref="K34" si="13">J34-J36</f>
        <v>0</v>
      </c>
      <c r="L34" s="146">
        <f>K34-K36+I16</f>
        <v>0</v>
      </c>
      <c r="M34" s="146">
        <f t="shared" ref="M34" si="14">L34-L36</f>
        <v>0</v>
      </c>
    </row>
    <row r="35" spans="1:15">
      <c r="A35" s="145" t="s">
        <v>326</v>
      </c>
      <c r="B35" s="147">
        <v>0.1</v>
      </c>
      <c r="C35" s="227"/>
      <c r="D35" s="145">
        <f t="shared" ref="D35:J35" si="15">(D34*$B$35)/2</f>
        <v>0</v>
      </c>
      <c r="E35" s="145">
        <f t="shared" si="15"/>
        <v>0</v>
      </c>
      <c r="F35" s="145">
        <f t="shared" si="15"/>
        <v>0</v>
      </c>
      <c r="G35" s="145">
        <f t="shared" si="15"/>
        <v>0</v>
      </c>
      <c r="H35" s="145">
        <f t="shared" si="15"/>
        <v>0</v>
      </c>
      <c r="I35" s="145">
        <f t="shared" si="15"/>
        <v>0</v>
      </c>
      <c r="J35" s="145">
        <f t="shared" si="15"/>
        <v>0</v>
      </c>
      <c r="K35" s="145">
        <f t="shared" ref="K35" si="16">(K34*$B$35)/2</f>
        <v>0</v>
      </c>
      <c r="L35" s="145">
        <f t="shared" ref="L35:M35" si="17">(L34*$B$35)/2</f>
        <v>0</v>
      </c>
      <c r="M35" s="145">
        <f t="shared" si="17"/>
        <v>0</v>
      </c>
    </row>
    <row r="36" spans="1:15">
      <c r="A36" s="145" t="s">
        <v>323</v>
      </c>
      <c r="B36" s="145"/>
      <c r="C36" s="227"/>
      <c r="D36" s="152">
        <f>$B$34*0%</f>
        <v>0</v>
      </c>
      <c r="E36" s="152">
        <f>$B$34*0%</f>
        <v>0</v>
      </c>
      <c r="F36" s="148">
        <f>$B$34*10%</f>
        <v>0</v>
      </c>
      <c r="G36" s="148">
        <f t="shared" ref="G36" si="18">$B$34*10%</f>
        <v>0</v>
      </c>
      <c r="H36" s="148">
        <f>$B$34*15%</f>
        <v>0</v>
      </c>
      <c r="I36" s="148">
        <f>$B$34*15%</f>
        <v>0</v>
      </c>
      <c r="J36" s="148">
        <f>$B$34*20%</f>
        <v>0</v>
      </c>
      <c r="K36" s="148">
        <f>$B$34*30%</f>
        <v>0</v>
      </c>
      <c r="L36" s="148">
        <f>$B$34*0%</f>
        <v>0</v>
      </c>
      <c r="M36" s="148">
        <f>$B$34*0%</f>
        <v>0</v>
      </c>
      <c r="O36">
        <f>SUM(D36:M36)</f>
        <v>0</v>
      </c>
    </row>
    <row r="37" spans="1:15">
      <c r="A37" s="145"/>
      <c r="B37" s="145"/>
      <c r="C37" s="227"/>
      <c r="D37" s="145"/>
      <c r="E37" s="145"/>
      <c r="F37" s="145"/>
      <c r="G37" s="145"/>
      <c r="H37" s="145"/>
      <c r="I37" s="145"/>
      <c r="J37" s="3"/>
      <c r="K37" s="3"/>
      <c r="L37" s="3"/>
      <c r="M37" s="3"/>
    </row>
    <row r="38" spans="1:15">
      <c r="A38" s="145" t="s">
        <v>327</v>
      </c>
      <c r="B38" s="146">
        <f>D17*1</f>
        <v>0</v>
      </c>
      <c r="C38" s="227">
        <f>B38*1</f>
        <v>0</v>
      </c>
      <c r="D38" s="146">
        <f t="shared" ref="D38" si="19">C38-C40</f>
        <v>0</v>
      </c>
      <c r="E38" s="146">
        <f t="shared" ref="E38" si="20">D38-D40</f>
        <v>0</v>
      </c>
      <c r="F38" s="146">
        <f>E38-E40+F17</f>
        <v>0</v>
      </c>
      <c r="G38" s="146">
        <f t="shared" ref="G38" si="21">F38-F40</f>
        <v>0</v>
      </c>
      <c r="H38" s="146">
        <f>G38-G40+G17</f>
        <v>0</v>
      </c>
      <c r="I38" s="146">
        <f t="shared" ref="I38" si="22">H38-H40</f>
        <v>0</v>
      </c>
      <c r="J38" s="146">
        <f>I38-I40+H17</f>
        <v>0</v>
      </c>
      <c r="K38" s="146">
        <f t="shared" ref="K38" si="23">J38-J40</f>
        <v>0</v>
      </c>
      <c r="L38" s="146">
        <f>K38-K40+I17</f>
        <v>0</v>
      </c>
      <c r="M38" s="146">
        <f t="shared" ref="M38" si="24">L38-L40</f>
        <v>0</v>
      </c>
    </row>
    <row r="39" spans="1:15">
      <c r="A39" s="145" t="s">
        <v>328</v>
      </c>
      <c r="B39" s="147">
        <v>0.2</v>
      </c>
      <c r="C39" s="227"/>
      <c r="D39" s="145">
        <f>(D38*$B$39)/2</f>
        <v>0</v>
      </c>
      <c r="E39" s="145">
        <f>(E38*$B$39)/2</f>
        <v>0</v>
      </c>
      <c r="F39" s="145">
        <f>(F38*$B$39)/2</f>
        <v>0</v>
      </c>
      <c r="G39" s="145">
        <f>(G38*$B$39)/2</f>
        <v>0</v>
      </c>
      <c r="H39" s="145">
        <f t="shared" ref="H39:J39" si="25">(H38*$B$39)/2</f>
        <v>0</v>
      </c>
      <c r="I39" s="145">
        <f t="shared" si="25"/>
        <v>0</v>
      </c>
      <c r="J39" s="145">
        <f t="shared" si="25"/>
        <v>0</v>
      </c>
      <c r="K39" s="145">
        <f t="shared" ref="K39" si="26">(K38*$B$39)/2</f>
        <v>0</v>
      </c>
      <c r="L39" s="145">
        <f t="shared" ref="L39" si="27">(L38*$B$39)/2</f>
        <v>0</v>
      </c>
    </row>
    <row r="40" spans="1:15">
      <c r="A40" s="145" t="s">
        <v>323</v>
      </c>
      <c r="B40" s="145"/>
      <c r="C40" s="227"/>
      <c r="D40" s="148">
        <v>0</v>
      </c>
      <c r="E40" s="148">
        <v>0</v>
      </c>
      <c r="F40" s="148">
        <f>$B$38*5%</f>
        <v>0</v>
      </c>
      <c r="G40" s="148">
        <f t="shared" ref="G40:M40" si="28">$B$38*5%</f>
        <v>0</v>
      </c>
      <c r="H40" s="148">
        <f t="shared" si="28"/>
        <v>0</v>
      </c>
      <c r="I40" s="148">
        <f t="shared" si="28"/>
        <v>0</v>
      </c>
      <c r="J40" s="148">
        <f t="shared" si="28"/>
        <v>0</v>
      </c>
      <c r="K40" s="148">
        <f t="shared" si="28"/>
        <v>0</v>
      </c>
      <c r="L40" s="148">
        <f t="shared" si="28"/>
        <v>0</v>
      </c>
      <c r="M40" s="148">
        <f t="shared" si="28"/>
        <v>0</v>
      </c>
    </row>
    <row r="41" spans="1:15">
      <c r="A41" s="145"/>
      <c r="B41" s="145"/>
      <c r="C41" s="227"/>
      <c r="D41" s="145"/>
      <c r="E41" s="145"/>
      <c r="F41" s="145"/>
      <c r="G41" s="145"/>
      <c r="H41" s="145"/>
      <c r="I41" s="145"/>
      <c r="J41" s="3"/>
      <c r="K41" s="3"/>
      <c r="L41" s="3"/>
      <c r="M41" s="3"/>
      <c r="N41" s="145">
        <f>(K38*$B$39)/2</f>
        <v>0</v>
      </c>
    </row>
    <row r="42" spans="1:15">
      <c r="A42" s="145"/>
      <c r="B42" s="145"/>
      <c r="C42" s="227"/>
      <c r="D42" s="145"/>
      <c r="E42" s="145"/>
      <c r="F42" s="145"/>
      <c r="G42" s="145"/>
      <c r="H42" s="145"/>
      <c r="I42" s="145"/>
      <c r="J42" s="3"/>
      <c r="K42" s="3"/>
      <c r="L42" s="3"/>
      <c r="M42" s="3"/>
    </row>
    <row r="43" spans="1:15">
      <c r="A43" s="145" t="s">
        <v>329</v>
      </c>
      <c r="B43" s="145"/>
      <c r="C43" s="227">
        <f>SUM(C27+C34+C38)</f>
        <v>0</v>
      </c>
      <c r="D43" s="146">
        <f t="shared" ref="D43:J43" si="29">SUM(D27+D34+D38)</f>
        <v>0</v>
      </c>
      <c r="E43" s="146">
        <f t="shared" si="29"/>
        <v>0</v>
      </c>
      <c r="F43" s="146">
        <f t="shared" si="29"/>
        <v>0</v>
      </c>
      <c r="G43" s="146">
        <f t="shared" si="29"/>
        <v>0</v>
      </c>
      <c r="H43" s="146">
        <f t="shared" si="29"/>
        <v>0</v>
      </c>
      <c r="I43" s="146">
        <f t="shared" si="29"/>
        <v>0</v>
      </c>
      <c r="J43" s="146">
        <f t="shared" si="29"/>
        <v>0</v>
      </c>
      <c r="K43" s="146">
        <f t="shared" ref="K43" si="30">SUM(K27+K34+K38)</f>
        <v>0</v>
      </c>
      <c r="L43" s="146">
        <f t="shared" ref="L43:M43" si="31">SUM(L27+L34+L38)</f>
        <v>0</v>
      </c>
      <c r="M43" s="146">
        <f t="shared" si="31"/>
        <v>0</v>
      </c>
    </row>
    <row r="44" spans="1:15">
      <c r="A44" s="145" t="s">
        <v>330</v>
      </c>
      <c r="B44" s="145"/>
      <c r="C44" s="227"/>
      <c r="D44" s="145">
        <f>D28+D29+D35+D39</f>
        <v>0</v>
      </c>
      <c r="E44" s="145">
        <f t="shared" ref="E44:M44" si="32">E28+E29+E35+E39</f>
        <v>0</v>
      </c>
      <c r="F44" s="145">
        <f t="shared" si="32"/>
        <v>0</v>
      </c>
      <c r="G44" s="145">
        <f t="shared" si="32"/>
        <v>0</v>
      </c>
      <c r="H44" s="145">
        <f t="shared" si="32"/>
        <v>0</v>
      </c>
      <c r="I44" s="145">
        <f t="shared" si="32"/>
        <v>0</v>
      </c>
      <c r="J44" s="145">
        <f t="shared" si="32"/>
        <v>0</v>
      </c>
      <c r="K44" s="145">
        <f t="shared" si="32"/>
        <v>0</v>
      </c>
      <c r="L44" s="145">
        <f t="shared" si="32"/>
        <v>0</v>
      </c>
      <c r="M44" s="145">
        <f t="shared" si="32"/>
        <v>0</v>
      </c>
    </row>
    <row r="45" spans="1:15">
      <c r="A45" s="145" t="s">
        <v>331</v>
      </c>
      <c r="B45" s="145"/>
      <c r="C45" s="227"/>
      <c r="D45" s="145">
        <f t="shared" ref="D45:J45" si="33">SUM(D30+D36+D40)</f>
        <v>0</v>
      </c>
      <c r="E45" s="145">
        <f t="shared" si="33"/>
        <v>0</v>
      </c>
      <c r="F45" s="145">
        <f t="shared" si="33"/>
        <v>0</v>
      </c>
      <c r="G45" s="145">
        <f t="shared" si="33"/>
        <v>0</v>
      </c>
      <c r="H45" s="145">
        <f t="shared" si="33"/>
        <v>0</v>
      </c>
      <c r="I45" s="145">
        <f t="shared" si="33"/>
        <v>0</v>
      </c>
      <c r="J45" s="145">
        <f t="shared" si="33"/>
        <v>0</v>
      </c>
      <c r="K45" s="145">
        <f t="shared" ref="K45" si="34">SUM(K30+K36+K40)</f>
        <v>0</v>
      </c>
      <c r="L45" s="145">
        <f t="shared" ref="L45:M45" si="35">SUM(L30+L36+L40)</f>
        <v>0</v>
      </c>
      <c r="M45" s="145">
        <f t="shared" si="35"/>
        <v>0</v>
      </c>
      <c r="O45">
        <f>SUM(D45:M45)</f>
        <v>0</v>
      </c>
    </row>
    <row r="46" spans="1:15">
      <c r="A46" s="186"/>
      <c r="B46" s="145"/>
      <c r="C46" s="227"/>
      <c r="D46" s="145"/>
      <c r="E46" s="145"/>
      <c r="F46" s="145"/>
      <c r="G46" s="145"/>
      <c r="H46" s="145"/>
      <c r="I46" s="145"/>
      <c r="J46" s="145"/>
      <c r="K46" s="145"/>
      <c r="L46" s="145"/>
      <c r="M46" s="145"/>
    </row>
    <row r="47" spans="1:15">
      <c r="A47" s="186"/>
      <c r="B47" s="145"/>
      <c r="C47" s="227"/>
      <c r="D47" s="145"/>
      <c r="E47" s="145"/>
      <c r="F47" s="145"/>
      <c r="G47" s="145"/>
      <c r="H47" s="145"/>
      <c r="I47" s="145"/>
      <c r="J47" s="145"/>
      <c r="K47" s="145"/>
      <c r="L47" s="145"/>
      <c r="M47" s="145"/>
    </row>
    <row r="48" spans="1:15">
      <c r="A48" s="145" t="s">
        <v>332</v>
      </c>
      <c r="B48" s="145"/>
      <c r="C48" s="227">
        <v>0</v>
      </c>
      <c r="D48" s="145">
        <f>SUM(D44:D47)</f>
        <v>0</v>
      </c>
      <c r="E48" s="145">
        <f t="shared" ref="E48:J48" si="36">SUM(E44:E47)</f>
        <v>0</v>
      </c>
      <c r="F48" s="145">
        <f t="shared" si="36"/>
        <v>0</v>
      </c>
      <c r="G48" s="145">
        <f t="shared" si="36"/>
        <v>0</v>
      </c>
      <c r="H48" s="145">
        <f t="shared" si="36"/>
        <v>0</v>
      </c>
      <c r="I48" s="145">
        <f t="shared" si="36"/>
        <v>0</v>
      </c>
      <c r="J48" s="145">
        <f t="shared" si="36"/>
        <v>0</v>
      </c>
      <c r="K48" s="145">
        <f t="shared" ref="K48" si="37">SUM(K44:K47)</f>
        <v>0</v>
      </c>
      <c r="L48" s="145">
        <f t="shared" ref="L48:M48" si="38">SUM(L44:L47)</f>
        <v>0</v>
      </c>
      <c r="M48" s="145">
        <f t="shared" si="38"/>
        <v>0</v>
      </c>
    </row>
    <row r="49" spans="1:15">
      <c r="A49" s="145"/>
      <c r="B49" s="145"/>
      <c r="C49" s="227"/>
      <c r="D49" s="145"/>
      <c r="E49" s="145"/>
      <c r="F49" s="145"/>
      <c r="G49" s="145"/>
      <c r="H49" s="145"/>
      <c r="I49" s="145"/>
      <c r="J49" s="145"/>
      <c r="K49" s="145"/>
      <c r="L49" s="145"/>
      <c r="M49" s="145"/>
    </row>
    <row r="50" spans="1:15">
      <c r="A50" s="145"/>
      <c r="B50" s="145"/>
      <c r="C50" s="227"/>
      <c r="D50" s="145"/>
      <c r="E50" s="145"/>
      <c r="F50" s="145"/>
      <c r="G50" s="145"/>
      <c r="H50" s="145"/>
      <c r="I50" s="145"/>
      <c r="J50" s="145"/>
      <c r="K50" s="3"/>
      <c r="L50" s="3"/>
      <c r="M50" s="3"/>
    </row>
    <row r="51" spans="1:15" ht="45">
      <c r="A51" s="148" t="s">
        <v>333</v>
      </c>
      <c r="B51" s="238">
        <v>0</v>
      </c>
      <c r="C51" s="228"/>
      <c r="D51" s="187"/>
      <c r="E51" s="187"/>
      <c r="F51" s="187"/>
      <c r="G51" s="187"/>
      <c r="H51" s="187"/>
      <c r="I51" s="187"/>
      <c r="J51" s="187"/>
      <c r="K51" s="187"/>
      <c r="L51" s="187"/>
      <c r="M51" s="187"/>
    </row>
    <row r="52" spans="1:15">
      <c r="A52" s="153" t="s">
        <v>334</v>
      </c>
      <c r="B52" s="174"/>
      <c r="C52" s="226"/>
      <c r="D52" s="335"/>
      <c r="E52" s="335"/>
      <c r="F52" s="335"/>
      <c r="G52" s="335"/>
      <c r="H52" s="335"/>
      <c r="I52" s="335"/>
    </row>
    <row r="53" spans="1:15">
      <c r="A53" s="152" t="s">
        <v>335</v>
      </c>
      <c r="B53" s="280" t="s">
        <v>336</v>
      </c>
      <c r="D53" s="335"/>
      <c r="E53" s="335"/>
      <c r="F53" s="335"/>
      <c r="G53" s="335"/>
      <c r="H53" s="335"/>
      <c r="I53" s="335"/>
    </row>
    <row r="54" spans="1:15">
      <c r="A54" s="174" t="s">
        <v>337</v>
      </c>
      <c r="B54" s="174"/>
      <c r="C54" s="226" t="e">
        <f>C27/$B$51</f>
        <v>#DIV/0!</v>
      </c>
      <c r="D54" s="335"/>
      <c r="E54" s="335"/>
      <c r="F54" s="335"/>
      <c r="G54" s="335"/>
      <c r="H54" s="335"/>
      <c r="I54" s="335"/>
    </row>
    <row r="55" spans="1:15">
      <c r="A55" s="174"/>
      <c r="B55" s="174"/>
      <c r="C55" s="226"/>
      <c r="D55" s="335"/>
      <c r="E55" s="335"/>
      <c r="F55" s="335"/>
      <c r="G55" s="335"/>
      <c r="H55" s="335"/>
      <c r="I55" s="335"/>
    </row>
    <row r="56" spans="1:15" ht="15" customHeight="1">
      <c r="A56" s="212" t="s">
        <v>338</v>
      </c>
      <c r="B56" s="174"/>
      <c r="C56" s="226"/>
      <c r="D56" s="464" t="s">
        <v>339</v>
      </c>
      <c r="E56" s="465"/>
      <c r="F56" s="464" t="s">
        <v>340</v>
      </c>
      <c r="G56" s="465"/>
      <c r="H56" s="464" t="s">
        <v>341</v>
      </c>
      <c r="I56" s="465"/>
      <c r="J56" s="464" t="s">
        <v>342</v>
      </c>
      <c r="K56" s="465"/>
      <c r="L56" s="464" t="s">
        <v>343</v>
      </c>
      <c r="M56" s="465"/>
    </row>
    <row r="57" spans="1:15" ht="15" customHeight="1">
      <c r="A57" s="212"/>
      <c r="B57" s="174"/>
      <c r="C57" s="226"/>
      <c r="D57" s="466">
        <f>D24</f>
        <v>2024</v>
      </c>
      <c r="E57" s="466"/>
      <c r="F57" s="466">
        <f>F4</f>
        <v>2025</v>
      </c>
      <c r="G57" s="466"/>
      <c r="H57" s="466">
        <f>G4</f>
        <v>2026</v>
      </c>
      <c r="I57" s="466"/>
      <c r="J57" s="466">
        <f>H4</f>
        <v>2027</v>
      </c>
      <c r="K57" s="466"/>
      <c r="L57" s="466">
        <f>I4</f>
        <v>2028</v>
      </c>
      <c r="M57" s="466"/>
    </row>
    <row r="58" spans="1:15">
      <c r="A58" s="174"/>
      <c r="B58" s="174"/>
      <c r="C58" s="226"/>
      <c r="D58" s="193" t="s">
        <v>310</v>
      </c>
      <c r="E58" s="193" t="s">
        <v>311</v>
      </c>
      <c r="F58" s="193" t="s">
        <v>312</v>
      </c>
      <c r="G58" s="193" t="s">
        <v>313</v>
      </c>
      <c r="H58" s="193" t="s">
        <v>314</v>
      </c>
      <c r="I58" s="193" t="s">
        <v>315</v>
      </c>
      <c r="J58" s="193" t="s">
        <v>316</v>
      </c>
      <c r="K58" s="193" t="s">
        <v>317</v>
      </c>
      <c r="L58" s="193" t="s">
        <v>318</v>
      </c>
      <c r="M58" s="193" t="s">
        <v>319</v>
      </c>
    </row>
    <row r="59" spans="1:15">
      <c r="A59" s="188" t="s">
        <v>344</v>
      </c>
      <c r="B59" s="189"/>
      <c r="C59" s="229">
        <f>C55</f>
        <v>0</v>
      </c>
      <c r="D59" s="236" t="e">
        <f t="shared" ref="D59:K59" si="39">D27/$B$51</f>
        <v>#DIV/0!</v>
      </c>
      <c r="E59" s="236" t="e">
        <f t="shared" si="39"/>
        <v>#DIV/0!</v>
      </c>
      <c r="F59" s="236" t="e">
        <f t="shared" si="39"/>
        <v>#DIV/0!</v>
      </c>
      <c r="G59" s="236" t="e">
        <f t="shared" si="39"/>
        <v>#DIV/0!</v>
      </c>
      <c r="H59" s="236" t="e">
        <f t="shared" si="39"/>
        <v>#DIV/0!</v>
      </c>
      <c r="I59" s="236" t="e">
        <f t="shared" si="39"/>
        <v>#DIV/0!</v>
      </c>
      <c r="J59" s="236" t="e">
        <f t="shared" si="39"/>
        <v>#DIV/0!</v>
      </c>
      <c r="K59" s="236" t="e">
        <f t="shared" si="39"/>
        <v>#DIV/0!</v>
      </c>
      <c r="L59" s="236" t="e">
        <f t="shared" ref="L59:M59" si="40">L27/$B$51</f>
        <v>#DIV/0!</v>
      </c>
      <c r="M59" s="236" t="e">
        <f t="shared" si="40"/>
        <v>#DIV/0!</v>
      </c>
    </row>
    <row r="60" spans="1:15" ht="18.75">
      <c r="A60" s="258" t="s">
        <v>345</v>
      </c>
      <c r="B60" s="174"/>
      <c r="C60" s="226"/>
      <c r="D60" s="194" t="e">
        <f>D28/$B$51</f>
        <v>#DIV/0!</v>
      </c>
      <c r="E60" s="194" t="e">
        <f t="shared" ref="E60:K60" si="41">E28/$B$51</f>
        <v>#DIV/0!</v>
      </c>
      <c r="F60" s="194" t="e">
        <f t="shared" si="41"/>
        <v>#DIV/0!</v>
      </c>
      <c r="G60" s="194" t="e">
        <f t="shared" si="41"/>
        <v>#DIV/0!</v>
      </c>
      <c r="H60" s="194" t="e">
        <f t="shared" si="41"/>
        <v>#DIV/0!</v>
      </c>
      <c r="I60" s="194" t="e">
        <f t="shared" si="41"/>
        <v>#DIV/0!</v>
      </c>
      <c r="J60" s="194" t="e">
        <f t="shared" si="41"/>
        <v>#DIV/0!</v>
      </c>
      <c r="K60" s="194" t="e">
        <f t="shared" si="41"/>
        <v>#DIV/0!</v>
      </c>
      <c r="L60" s="194" t="e">
        <f t="shared" ref="L60:M60" si="42">L28/$B$51</f>
        <v>#DIV/0!</v>
      </c>
      <c r="M60" s="194" t="e">
        <f t="shared" si="42"/>
        <v>#DIV/0!</v>
      </c>
      <c r="O60" s="72" t="e">
        <f t="shared" ref="O60:O61" si="43">SUM(D60:K60)</f>
        <v>#DIV/0!</v>
      </c>
    </row>
    <row r="61" spans="1:15">
      <c r="A61" s="190" t="s">
        <v>346</v>
      </c>
      <c r="B61" s="174"/>
      <c r="C61" s="226"/>
      <c r="D61" s="194" t="e">
        <f>D30/$B$51</f>
        <v>#DIV/0!</v>
      </c>
      <c r="E61" s="194" t="e">
        <f t="shared" ref="E61:K61" si="44">E30/$B$51</f>
        <v>#DIV/0!</v>
      </c>
      <c r="F61" s="194" t="e">
        <f t="shared" si="44"/>
        <v>#DIV/0!</v>
      </c>
      <c r="G61" s="194" t="e">
        <f t="shared" si="44"/>
        <v>#DIV/0!</v>
      </c>
      <c r="H61" s="194" t="e">
        <f t="shared" si="44"/>
        <v>#DIV/0!</v>
      </c>
      <c r="I61" s="194" t="e">
        <f t="shared" si="44"/>
        <v>#DIV/0!</v>
      </c>
      <c r="J61" s="194" t="e">
        <f t="shared" si="44"/>
        <v>#DIV/0!</v>
      </c>
      <c r="K61" s="194" t="e">
        <f t="shared" si="44"/>
        <v>#DIV/0!</v>
      </c>
      <c r="L61" s="194" t="e">
        <f t="shared" ref="L61:M61" si="45">L30/$B$51</f>
        <v>#DIV/0!</v>
      </c>
      <c r="M61" s="194" t="e">
        <f t="shared" si="45"/>
        <v>#DIV/0!</v>
      </c>
      <c r="O61" s="72" t="e">
        <f t="shared" si="43"/>
        <v>#DIV/0!</v>
      </c>
    </row>
    <row r="62" spans="1:15">
      <c r="A62" s="191" t="s">
        <v>347</v>
      </c>
      <c r="B62" s="192"/>
      <c r="C62" s="230"/>
      <c r="D62" s="237" t="e">
        <f>SUM(D60+D61)</f>
        <v>#DIV/0!</v>
      </c>
      <c r="E62" s="237" t="e">
        <f t="shared" ref="E62:K62" si="46">SUM(E60+E61)</f>
        <v>#DIV/0!</v>
      </c>
      <c r="F62" s="237" t="e">
        <f>SUM(F60+F61)</f>
        <v>#DIV/0!</v>
      </c>
      <c r="G62" s="237" t="e">
        <f t="shared" si="46"/>
        <v>#DIV/0!</v>
      </c>
      <c r="H62" s="237" t="e">
        <f t="shared" si="46"/>
        <v>#DIV/0!</v>
      </c>
      <c r="I62" s="237" t="e">
        <f t="shared" si="46"/>
        <v>#DIV/0!</v>
      </c>
      <c r="J62" s="237" t="e">
        <f t="shared" si="46"/>
        <v>#DIV/0!</v>
      </c>
      <c r="K62" s="237" t="e">
        <f t="shared" si="46"/>
        <v>#DIV/0!</v>
      </c>
      <c r="L62" s="237" t="e">
        <f t="shared" ref="L62:M62" si="47">SUM(L60+L61)</f>
        <v>#DIV/0!</v>
      </c>
      <c r="M62" s="237" t="e">
        <f t="shared" si="47"/>
        <v>#DIV/0!</v>
      </c>
      <c r="O62" s="226" t="e">
        <f>SUM(O60+O61)</f>
        <v>#DIV/0!</v>
      </c>
    </row>
    <row r="63" spans="1:15">
      <c r="A63" s="174"/>
      <c r="B63" s="174"/>
      <c r="C63" s="226"/>
      <c r="D63" s="335"/>
      <c r="E63" s="335"/>
      <c r="F63" s="335"/>
      <c r="G63" s="335"/>
      <c r="H63" s="335"/>
      <c r="I63" s="335"/>
    </row>
    <row r="64" spans="1:15" ht="18.75" customHeight="1">
      <c r="A64" s="273" t="s">
        <v>348</v>
      </c>
      <c r="B64" s="174"/>
      <c r="C64" s="275">
        <v>0</v>
      </c>
      <c r="D64" s="464" t="s">
        <v>339</v>
      </c>
      <c r="E64" s="465"/>
      <c r="F64" s="464" t="s">
        <v>340</v>
      </c>
      <c r="G64" s="465"/>
      <c r="H64" s="464" t="s">
        <v>341</v>
      </c>
      <c r="I64" s="465"/>
      <c r="J64" s="464" t="s">
        <v>342</v>
      </c>
      <c r="K64" s="465"/>
      <c r="L64" s="464" t="s">
        <v>343</v>
      </c>
      <c r="M64" s="465"/>
    </row>
    <row r="65" spans="1:15" ht="18.75" customHeight="1">
      <c r="A65" s="273"/>
      <c r="B65" s="174"/>
      <c r="C65" s="357"/>
      <c r="D65" s="466">
        <f>D57</f>
        <v>2024</v>
      </c>
      <c r="E65" s="466"/>
      <c r="F65" s="466">
        <f>F57</f>
        <v>2025</v>
      </c>
      <c r="G65" s="466"/>
      <c r="H65" s="466">
        <f>H57</f>
        <v>2026</v>
      </c>
      <c r="I65" s="466"/>
      <c r="J65" s="466">
        <f>J57</f>
        <v>2027</v>
      </c>
      <c r="K65" s="466"/>
      <c r="L65" s="466">
        <f>L57</f>
        <v>2028</v>
      </c>
      <c r="M65" s="466"/>
    </row>
    <row r="66" spans="1:15" ht="21" customHeight="1" thickBot="1">
      <c r="A66" s="121"/>
      <c r="B66" s="174"/>
      <c r="C66" s="226"/>
      <c r="D66" s="193" t="s">
        <v>310</v>
      </c>
      <c r="E66" s="193" t="s">
        <v>311</v>
      </c>
      <c r="F66" s="193" t="s">
        <v>312</v>
      </c>
      <c r="G66" s="193" t="s">
        <v>313</v>
      </c>
      <c r="H66" s="193" t="s">
        <v>314</v>
      </c>
      <c r="I66" s="193" t="s">
        <v>315</v>
      </c>
      <c r="J66" s="193" t="s">
        <v>316</v>
      </c>
      <c r="K66" s="193" t="s">
        <v>317</v>
      </c>
      <c r="L66" s="193" t="s">
        <v>318</v>
      </c>
      <c r="M66" s="193" t="s">
        <v>319</v>
      </c>
    </row>
    <row r="67" spans="1:15">
      <c r="A67" s="188" t="s">
        <v>344</v>
      </c>
      <c r="B67" s="189"/>
      <c r="C67" s="260"/>
      <c r="D67" s="261">
        <f>C64</f>
        <v>0</v>
      </c>
      <c r="E67" s="262">
        <f>D67-D69</f>
        <v>0</v>
      </c>
      <c r="F67" s="262">
        <f t="shared" ref="F67:M67" si="48">E67-E69</f>
        <v>0</v>
      </c>
      <c r="G67" s="262">
        <f t="shared" si="48"/>
        <v>0</v>
      </c>
      <c r="H67" s="262">
        <f t="shared" si="48"/>
        <v>0</v>
      </c>
      <c r="I67" s="262">
        <f t="shared" si="48"/>
        <v>0</v>
      </c>
      <c r="J67" s="262">
        <f t="shared" si="48"/>
        <v>0</v>
      </c>
      <c r="K67" s="262">
        <f t="shared" si="48"/>
        <v>0</v>
      </c>
      <c r="L67" s="262">
        <f t="shared" si="48"/>
        <v>0</v>
      </c>
      <c r="M67" s="263">
        <f t="shared" si="48"/>
        <v>0</v>
      </c>
    </row>
    <row r="68" spans="1:15" ht="15.75">
      <c r="A68" s="274" t="s">
        <v>349</v>
      </c>
      <c r="B68" s="174"/>
      <c r="C68" s="264">
        <f>B28</f>
        <v>7.0000000000000007E-2</v>
      </c>
      <c r="D68" s="276">
        <f>(D67*$C$68)/2</f>
        <v>0</v>
      </c>
      <c r="E68" s="277">
        <f t="shared" ref="E68:M68" si="49">(E67*$C$68)/2</f>
        <v>0</v>
      </c>
      <c r="F68" s="277">
        <f t="shared" si="49"/>
        <v>0</v>
      </c>
      <c r="G68" s="277">
        <f t="shared" si="49"/>
        <v>0</v>
      </c>
      <c r="H68" s="277">
        <f t="shared" si="49"/>
        <v>0</v>
      </c>
      <c r="I68" s="277">
        <f t="shared" si="49"/>
        <v>0</v>
      </c>
      <c r="J68" s="277">
        <f t="shared" si="49"/>
        <v>0</v>
      </c>
      <c r="K68" s="277">
        <f t="shared" si="49"/>
        <v>0</v>
      </c>
      <c r="L68" s="277">
        <f t="shared" si="49"/>
        <v>0</v>
      </c>
      <c r="M68" s="278">
        <f t="shared" si="49"/>
        <v>0</v>
      </c>
    </row>
    <row r="69" spans="1:15">
      <c r="A69" s="190" t="s">
        <v>346</v>
      </c>
      <c r="B69" s="174"/>
      <c r="C69" s="265"/>
      <c r="D69" s="279">
        <f>$C$64*0%</f>
        <v>0</v>
      </c>
      <c r="E69" s="266">
        <f>$C$64*10%</f>
        <v>0</v>
      </c>
      <c r="F69" s="266">
        <f>$C$64*10%</f>
        <v>0</v>
      </c>
      <c r="G69" s="266">
        <f>$C$64*10%</f>
        <v>0</v>
      </c>
      <c r="H69" s="266">
        <f>$C$64*15%</f>
        <v>0</v>
      </c>
      <c r="I69" s="266">
        <f>$C$64*15%</f>
        <v>0</v>
      </c>
      <c r="J69" s="266">
        <f>$C$64*20%</f>
        <v>0</v>
      </c>
      <c r="K69" s="267">
        <f>K67</f>
        <v>0</v>
      </c>
      <c r="L69" s="266">
        <v>0</v>
      </c>
      <c r="M69" s="268">
        <v>0</v>
      </c>
      <c r="N69" t="s">
        <v>324</v>
      </c>
      <c r="O69" s="72">
        <f>SUM(D69:M69)</f>
        <v>0</v>
      </c>
    </row>
    <row r="70" spans="1:15" ht="15.75" thickBot="1">
      <c r="A70" s="191" t="s">
        <v>347</v>
      </c>
      <c r="B70" s="192"/>
      <c r="C70" s="269"/>
      <c r="D70" s="270">
        <f>SUM(D68+D69)</f>
        <v>0</v>
      </c>
      <c r="E70" s="271">
        <f>SUM(E68+E69)</f>
        <v>0</v>
      </c>
      <c r="F70" s="271">
        <f>SUM(F68+F69)</f>
        <v>0</v>
      </c>
      <c r="G70" s="271">
        <f>SUM(G68+G69)</f>
        <v>0</v>
      </c>
      <c r="H70" s="271">
        <f t="shared" ref="H70:M70" si="50">SUM(H68+H69)</f>
        <v>0</v>
      </c>
      <c r="I70" s="271">
        <f t="shared" si="50"/>
        <v>0</v>
      </c>
      <c r="J70" s="271">
        <f t="shared" si="50"/>
        <v>0</v>
      </c>
      <c r="K70" s="271">
        <f t="shared" si="50"/>
        <v>0</v>
      </c>
      <c r="L70" s="271">
        <f t="shared" si="50"/>
        <v>0</v>
      </c>
      <c r="M70" s="272">
        <f t="shared" si="50"/>
        <v>0</v>
      </c>
    </row>
    <row r="71" spans="1:15">
      <c r="A71" s="174"/>
      <c r="B71" s="174"/>
      <c r="C71" s="226"/>
      <c r="D71" s="335"/>
      <c r="E71" s="335"/>
      <c r="F71" s="335"/>
      <c r="G71" s="335"/>
      <c r="H71" s="335"/>
      <c r="I71" s="335"/>
    </row>
    <row r="72" spans="1:15">
      <c r="A72" s="121"/>
      <c r="B72" s="174"/>
      <c r="C72" s="226"/>
      <c r="D72" s="335"/>
      <c r="E72" s="335"/>
      <c r="F72" s="335"/>
      <c r="G72" s="335"/>
      <c r="H72" s="335"/>
      <c r="I72" s="335"/>
    </row>
    <row r="73" spans="1:15" ht="15.75" thickBot="1">
      <c r="A73" s="105" t="s">
        <v>70</v>
      </c>
    </row>
    <row r="74" spans="1:15" ht="15.75">
      <c r="A74" s="175" t="s">
        <v>71</v>
      </c>
      <c r="B74" s="176" t="s">
        <v>350</v>
      </c>
      <c r="C74" s="231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8"/>
    </row>
    <row r="75" spans="1:15">
      <c r="A75" s="179"/>
      <c r="B75" s="180" t="s">
        <v>351</v>
      </c>
      <c r="N75" s="181"/>
    </row>
    <row r="76" spans="1:15" ht="15.75">
      <c r="A76" s="182" t="s">
        <v>352</v>
      </c>
      <c r="B76" s="183" t="s">
        <v>353</v>
      </c>
      <c r="N76" s="181"/>
    </row>
    <row r="77" spans="1:15">
      <c r="A77" s="182"/>
      <c r="B77" s="185" t="s">
        <v>354</v>
      </c>
      <c r="C77" s="117"/>
      <c r="D77" s="86"/>
      <c r="E77" s="86"/>
      <c r="F77" s="86"/>
      <c r="G77" s="86"/>
      <c r="H77" s="86"/>
      <c r="I77" s="86"/>
      <c r="N77" s="181"/>
    </row>
    <row r="78" spans="1:15">
      <c r="A78" s="182"/>
      <c r="B78" s="86" t="s">
        <v>355</v>
      </c>
      <c r="C78" s="117"/>
      <c r="D78" s="86"/>
      <c r="E78" s="86"/>
      <c r="F78" s="86"/>
      <c r="G78" s="86"/>
      <c r="H78" s="86"/>
      <c r="I78" s="86"/>
      <c r="N78" s="181"/>
    </row>
    <row r="79" spans="1:15">
      <c r="A79" s="184"/>
      <c r="N79" s="181"/>
    </row>
    <row r="80" spans="1:15" ht="15" customHeight="1">
      <c r="A80" s="182" t="s">
        <v>352</v>
      </c>
      <c r="B80" s="461" t="s">
        <v>356</v>
      </c>
      <c r="C80" s="462"/>
      <c r="D80" s="462"/>
      <c r="E80" s="462"/>
      <c r="F80" s="462"/>
      <c r="G80" s="462"/>
      <c r="H80" s="462"/>
      <c r="I80" s="462"/>
      <c r="J80" s="462"/>
      <c r="K80" s="462"/>
      <c r="L80" s="462"/>
      <c r="M80" s="462"/>
      <c r="N80" s="463"/>
    </row>
    <row r="81" spans="1:14" ht="15.75" thickBot="1">
      <c r="B81" s="107"/>
      <c r="C81" s="232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8"/>
    </row>
    <row r="82" spans="1:14" ht="15.75" thickBot="1">
      <c r="A82" s="125" t="s">
        <v>281</v>
      </c>
      <c r="B82" s="213" t="s">
        <v>357</v>
      </c>
      <c r="C82" s="233"/>
      <c r="D82" s="126"/>
      <c r="E82" s="126"/>
      <c r="F82" s="126"/>
      <c r="G82" s="126"/>
      <c r="H82" s="126"/>
      <c r="I82" s="126"/>
      <c r="J82" s="127"/>
      <c r="K82" s="127"/>
      <c r="L82" s="127"/>
      <c r="M82" s="127"/>
      <c r="N82" s="128"/>
    </row>
    <row r="84" spans="1:14">
      <c r="A84" s="164" t="s">
        <v>358</v>
      </c>
      <c r="B84" s="214" t="s">
        <v>359</v>
      </c>
      <c r="C84" s="234"/>
      <c r="D84" s="165"/>
      <c r="E84" s="165"/>
      <c r="F84" s="165"/>
      <c r="G84" s="165"/>
      <c r="H84" s="165"/>
      <c r="I84" s="165"/>
      <c r="J84" s="165"/>
      <c r="K84" s="165"/>
      <c r="L84" s="165"/>
      <c r="M84" s="165"/>
      <c r="N84" s="166"/>
    </row>
    <row r="86" spans="1:14">
      <c r="A86" s="99" t="s">
        <v>360</v>
      </c>
      <c r="B86" s="106" t="s">
        <v>361</v>
      </c>
      <c r="C86" s="235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0"/>
    </row>
    <row r="87" spans="1:14" ht="15.75" thickBot="1">
      <c r="A87" s="129"/>
      <c r="B87" s="115" t="s">
        <v>362</v>
      </c>
      <c r="C87" s="232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8"/>
    </row>
  </sheetData>
  <mergeCells count="29">
    <mergeCell ref="H57:I57"/>
    <mergeCell ref="J57:K57"/>
    <mergeCell ref="L57:M57"/>
    <mergeCell ref="D65:E65"/>
    <mergeCell ref="F65:G65"/>
    <mergeCell ref="H65:I65"/>
    <mergeCell ref="J65:K65"/>
    <mergeCell ref="L65:M65"/>
    <mergeCell ref="L23:M23"/>
    <mergeCell ref="B80:N80"/>
    <mergeCell ref="D56:E56"/>
    <mergeCell ref="F56:G56"/>
    <mergeCell ref="H56:I56"/>
    <mergeCell ref="J56:K56"/>
    <mergeCell ref="H23:I23"/>
    <mergeCell ref="J23:K23"/>
    <mergeCell ref="L56:M56"/>
    <mergeCell ref="D64:E64"/>
    <mergeCell ref="F64:G64"/>
    <mergeCell ref="H64:I64"/>
    <mergeCell ref="J64:K64"/>
    <mergeCell ref="L64:M64"/>
    <mergeCell ref="D57:E57"/>
    <mergeCell ref="F57:G57"/>
    <mergeCell ref="A19:C19"/>
    <mergeCell ref="A17:C17"/>
    <mergeCell ref="A15:C15"/>
    <mergeCell ref="C23:E23"/>
    <mergeCell ref="F23:G23"/>
  </mergeCells>
  <printOptions gridLines="1"/>
  <pageMargins left="0.7" right="0.7" top="0.75" bottom="0.75" header="0.3" footer="0.3"/>
  <pageSetup paperSize="8"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66"/>
  <sheetViews>
    <sheetView zoomScaleNormal="100" workbookViewId="0">
      <pane ySplit="3" topLeftCell="A4" activePane="bottomLeft" state="frozen"/>
      <selection pane="bottomLeft" activeCell="E7" sqref="E7"/>
    </sheetView>
  </sheetViews>
  <sheetFormatPr defaultRowHeight="15"/>
  <cols>
    <col min="1" max="1" width="16.42578125" customWidth="1"/>
    <col min="2" max="2" width="34" customWidth="1"/>
    <col min="3" max="3" width="45.5703125" customWidth="1"/>
    <col min="4" max="4" width="15.85546875" style="30" customWidth="1"/>
    <col min="5" max="5" width="13" style="72" customWidth="1"/>
    <col min="6" max="6" width="15.85546875" style="72" customWidth="1"/>
    <col min="7" max="7" width="14" style="72" customWidth="1"/>
    <col min="8" max="8" width="13.85546875" style="72" customWidth="1"/>
    <col min="9" max="9" width="13.7109375" style="72" customWidth="1"/>
  </cols>
  <sheetData>
    <row r="1" spans="1:9" ht="18.75">
      <c r="A1" s="482" t="s">
        <v>363</v>
      </c>
      <c r="B1" s="482"/>
      <c r="C1" s="304" t="str">
        <f>'Sales &amp; Grossmargin forecast '!B1</f>
        <v>Drafted in UGX</v>
      </c>
      <c r="D1" s="2" t="s">
        <v>266</v>
      </c>
      <c r="E1" s="2" t="s">
        <v>267</v>
      </c>
    </row>
    <row r="2" spans="1:9">
      <c r="D2" s="331" t="s">
        <v>48</v>
      </c>
      <c r="E2" s="225" t="s">
        <v>261</v>
      </c>
      <c r="F2" s="225" t="s">
        <v>262</v>
      </c>
      <c r="G2" s="225" t="s">
        <v>364</v>
      </c>
      <c r="H2" s="225" t="s">
        <v>365</v>
      </c>
      <c r="I2" s="225" t="s">
        <v>366</v>
      </c>
    </row>
    <row r="3" spans="1:9">
      <c r="D3" s="331">
        <f>'Working Capital'!J4</f>
        <v>2023</v>
      </c>
      <c r="E3" s="351">
        <f>D3+1</f>
        <v>2024</v>
      </c>
      <c r="F3" s="351">
        <f>E3+1</f>
        <v>2025</v>
      </c>
      <c r="G3" s="351">
        <f>F3+1</f>
        <v>2026</v>
      </c>
      <c r="H3" s="351">
        <f>G3+1</f>
        <v>2027</v>
      </c>
      <c r="I3" s="351">
        <f>H3+1</f>
        <v>2028</v>
      </c>
    </row>
    <row r="4" spans="1:9">
      <c r="A4" t="s">
        <v>159</v>
      </c>
      <c r="D4" s="328">
        <f>SUM(D6:D8)</f>
        <v>0</v>
      </c>
      <c r="E4" s="66">
        <f>SUM(E6:E8)</f>
        <v>0</v>
      </c>
      <c r="F4" s="66">
        <f t="shared" ref="F4:G4" si="0">SUM(F6:F8)</f>
        <v>0</v>
      </c>
      <c r="G4" s="66">
        <f t="shared" si="0"/>
        <v>0</v>
      </c>
      <c r="H4" s="66">
        <f t="shared" ref="H4:I4" si="1">SUM(H6:H8)</f>
        <v>0</v>
      </c>
      <c r="I4" s="66">
        <f t="shared" si="1"/>
        <v>0</v>
      </c>
    </row>
    <row r="5" spans="1:9">
      <c r="D5" s="117"/>
    </row>
    <row r="6" spans="1:9">
      <c r="B6" t="s">
        <v>367</v>
      </c>
      <c r="D6" s="117"/>
      <c r="E6" s="72">
        <f>Investments!V39</f>
        <v>0</v>
      </c>
      <c r="F6" s="72">
        <f>Investments!W39</f>
        <v>0</v>
      </c>
      <c r="G6" s="72">
        <f>Investments!X39</f>
        <v>0</v>
      </c>
      <c r="H6" s="72">
        <f>Investments!Y39</f>
        <v>0</v>
      </c>
      <c r="I6" s="72">
        <f>Investments!Z39</f>
        <v>0</v>
      </c>
    </row>
    <row r="7" spans="1:9">
      <c r="B7" t="s">
        <v>195</v>
      </c>
      <c r="D7" s="332">
        <v>0</v>
      </c>
      <c r="E7" s="72">
        <f>Investments!V35</f>
        <v>0</v>
      </c>
      <c r="F7" s="72">
        <f>Investments!W35</f>
        <v>0</v>
      </c>
      <c r="G7" s="72">
        <f>Investments!X35</f>
        <v>0</v>
      </c>
      <c r="H7" s="72">
        <f>Investments!Y35</f>
        <v>0</v>
      </c>
      <c r="I7" s="72">
        <f>Investments!Z35</f>
        <v>0</v>
      </c>
    </row>
    <row r="8" spans="1:9">
      <c r="B8" t="s">
        <v>368</v>
      </c>
      <c r="D8" s="123"/>
      <c r="E8" s="72">
        <f>Investments!V37</f>
        <v>0</v>
      </c>
      <c r="F8" s="72">
        <f>Investments!W37</f>
        <v>0</v>
      </c>
      <c r="G8" s="72">
        <f>Investments!X37</f>
        <v>0</v>
      </c>
      <c r="H8" s="72">
        <f>Investments!Y37</f>
        <v>0</v>
      </c>
      <c r="I8" s="72">
        <f>Investments!Z37</f>
        <v>0</v>
      </c>
    </row>
    <row r="9" spans="1:9">
      <c r="D9" s="123"/>
    </row>
    <row r="10" spans="1:9">
      <c r="A10" t="s">
        <v>369</v>
      </c>
      <c r="D10" s="328">
        <f>SUM(D12:D15)</f>
        <v>0</v>
      </c>
      <c r="E10" s="66">
        <f>SUM(E12:E15)</f>
        <v>0</v>
      </c>
      <c r="F10" s="66">
        <f t="shared" ref="F10:G10" si="2">SUM(F12:F15)</f>
        <v>0</v>
      </c>
      <c r="G10" s="66">
        <f t="shared" si="2"/>
        <v>0</v>
      </c>
      <c r="H10" s="66">
        <f t="shared" ref="H10:I10" si="3">SUM(H12:H15)</f>
        <v>0</v>
      </c>
      <c r="I10" s="66">
        <f t="shared" si="3"/>
        <v>0</v>
      </c>
    </row>
    <row r="11" spans="1:9">
      <c r="D11" s="123"/>
    </row>
    <row r="12" spans="1:9">
      <c r="B12" t="s">
        <v>370</v>
      </c>
      <c r="D12" s="332">
        <v>0</v>
      </c>
      <c r="E12" s="72">
        <f>'Working Capital'!K6</f>
        <v>0</v>
      </c>
      <c r="F12" s="72">
        <f>'Working Capital'!L6</f>
        <v>0</v>
      </c>
      <c r="G12" s="72">
        <f>'Working Capital'!M6</f>
        <v>0</v>
      </c>
      <c r="H12" s="72">
        <f>'Working Capital'!N6</f>
        <v>0</v>
      </c>
      <c r="I12" s="72">
        <f>'Working Capital'!O6</f>
        <v>0</v>
      </c>
    </row>
    <row r="13" spans="1:9">
      <c r="B13" t="s">
        <v>371</v>
      </c>
      <c r="D13" s="332">
        <v>0</v>
      </c>
      <c r="E13" s="72">
        <f>'Working Capital'!K10</f>
        <v>0</v>
      </c>
      <c r="F13" s="72">
        <f>'Working Capital'!L10</f>
        <v>0</v>
      </c>
      <c r="G13" s="72">
        <f>'Working Capital'!M10</f>
        <v>0</v>
      </c>
      <c r="H13" s="72">
        <f>'Working Capital'!N10</f>
        <v>0</v>
      </c>
      <c r="I13" s="72">
        <f>'Working Capital'!O10</f>
        <v>0</v>
      </c>
    </row>
    <row r="14" spans="1:9">
      <c r="B14" t="s">
        <v>372</v>
      </c>
      <c r="D14" s="33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</row>
    <row r="15" spans="1:9">
      <c r="B15" t="s">
        <v>373</v>
      </c>
      <c r="D15" s="332">
        <v>0</v>
      </c>
      <c r="E15" s="72">
        <f>'P&amp;L and Cashflowstatement'!F54</f>
        <v>0</v>
      </c>
      <c r="F15" s="72">
        <f>'P&amp;L and Cashflowstatement'!H54</f>
        <v>0</v>
      </c>
      <c r="G15" s="72">
        <f>'P&amp;L and Cashflowstatement'!J54</f>
        <v>0</v>
      </c>
      <c r="H15" s="72">
        <f>'P&amp;L and Cashflowstatement'!L54</f>
        <v>0</v>
      </c>
      <c r="I15" s="72">
        <f>'P&amp;L and Cashflowstatement'!N54</f>
        <v>0</v>
      </c>
    </row>
    <row r="16" spans="1:9">
      <c r="D16" s="123"/>
    </row>
    <row r="17" spans="1:9">
      <c r="A17" s="1" t="s">
        <v>374</v>
      </c>
      <c r="B17" s="15" t="s">
        <v>375</v>
      </c>
      <c r="D17" s="328">
        <f>SUM(D4+D10)</f>
        <v>0</v>
      </c>
      <c r="E17" s="66">
        <f>SUM(E4+E10)</f>
        <v>0</v>
      </c>
      <c r="F17" s="66">
        <f t="shared" ref="F17:G17" si="4">SUM(F4+F10)</f>
        <v>0</v>
      </c>
      <c r="G17" s="66">
        <f t="shared" si="4"/>
        <v>0</v>
      </c>
      <c r="H17" s="66">
        <f t="shared" ref="H17:I17" si="5">SUM(H4+H10)</f>
        <v>0</v>
      </c>
      <c r="I17" s="66">
        <f t="shared" si="5"/>
        <v>0</v>
      </c>
    </row>
    <row r="18" spans="1:9">
      <c r="D18" s="123"/>
    </row>
    <row r="19" spans="1:9">
      <c r="A19" t="s">
        <v>376</v>
      </c>
      <c r="D19" s="328">
        <f>SUM(D21:D23)</f>
        <v>0</v>
      </c>
      <c r="E19" s="66">
        <f>SUM(E21:E23)</f>
        <v>0</v>
      </c>
      <c r="F19" s="66">
        <f t="shared" ref="F19:G19" si="6">SUM(F21:F23)</f>
        <v>0</v>
      </c>
      <c r="G19" s="66">
        <f t="shared" si="6"/>
        <v>0</v>
      </c>
      <c r="H19" s="66">
        <f t="shared" ref="H19:I19" si="7">SUM(H21:H23)</f>
        <v>0</v>
      </c>
      <c r="I19" s="66">
        <f t="shared" si="7"/>
        <v>0</v>
      </c>
    </row>
    <row r="20" spans="1:9">
      <c r="D20" s="123"/>
    </row>
    <row r="21" spans="1:9">
      <c r="B21" t="s">
        <v>377</v>
      </c>
      <c r="D21" s="332">
        <v>0</v>
      </c>
      <c r="E21" s="72">
        <f>D21+'Financing sources'!D19</f>
        <v>0</v>
      </c>
      <c r="F21" s="72">
        <f>D21+'Financing sources'!D19+'Financing sources'!F19</f>
        <v>0</v>
      </c>
      <c r="G21" s="72">
        <f>D21+'Financing sources'!D19+'Financing sources'!F19+'Financing sources'!G19</f>
        <v>0</v>
      </c>
      <c r="H21" s="72">
        <f>D21+'Financing sources'!D19+'Financing sources'!F19+'Financing sources'!G19+'Financing sources'!H19</f>
        <v>0</v>
      </c>
      <c r="I21" s="72">
        <f>D21+'Financing sources'!D19+'Financing sources'!F19+'Financing sources'!G19+'Financing sources'!H19+'Financing sources'!I19</f>
        <v>0</v>
      </c>
    </row>
    <row r="22" spans="1:9">
      <c r="B22" t="s">
        <v>378</v>
      </c>
      <c r="D22" s="332"/>
      <c r="E22" s="72">
        <f>'Financing sources'!D18</f>
        <v>0</v>
      </c>
      <c r="F22" s="72">
        <f>'Financing sources'!D18+'Financing sources'!F18</f>
        <v>0</v>
      </c>
      <c r="G22" s="72">
        <f>'Financing sources'!D18+'Financing sources'!F18+'Financing sources'!G18</f>
        <v>0</v>
      </c>
      <c r="H22" s="72">
        <f>'Financing sources'!D18+'Financing sources'!F18+'Financing sources'!G18+'Financing sources'!H18</f>
        <v>0</v>
      </c>
      <c r="I22" s="72">
        <f>'Financing sources'!D18+'Financing sources'!F18+'Financing sources'!G18+'Financing sources'!H18+'Financing sources'!I18</f>
        <v>0</v>
      </c>
    </row>
    <row r="23" spans="1:9">
      <c r="B23" t="s">
        <v>379</v>
      </c>
      <c r="D23" s="332">
        <v>0</v>
      </c>
      <c r="E23" s="72">
        <f>D23+'P&amp;L and Cashflowstatement'!F32</f>
        <v>0</v>
      </c>
      <c r="F23" s="72">
        <f>E23+'P&amp;L and Cashflowstatement'!H32</f>
        <v>0</v>
      </c>
      <c r="G23" s="72">
        <f>F23+'P&amp;L and Cashflowstatement'!J32</f>
        <v>0</v>
      </c>
      <c r="H23" s="72">
        <f>G23+'P&amp;L and Cashflowstatement'!L32</f>
        <v>0</v>
      </c>
      <c r="I23" s="72">
        <f>H23+'P&amp;L and Cashflowstatement'!N32</f>
        <v>0</v>
      </c>
    </row>
    <row r="24" spans="1:9">
      <c r="D24" s="123"/>
    </row>
    <row r="25" spans="1:9">
      <c r="A25" t="s">
        <v>380</v>
      </c>
      <c r="D25" s="328">
        <f>SUM(D27+D31)</f>
        <v>0</v>
      </c>
      <c r="E25" s="66">
        <f>SUM(E27+E31)</f>
        <v>0</v>
      </c>
      <c r="F25" s="66">
        <f t="shared" ref="F25:G25" si="8">SUM(F27+F31)</f>
        <v>0</v>
      </c>
      <c r="G25" s="66">
        <f t="shared" si="8"/>
        <v>0</v>
      </c>
      <c r="H25" s="66">
        <f t="shared" ref="H25:I25" si="9">SUM(H27+H31)</f>
        <v>0</v>
      </c>
      <c r="I25" s="66">
        <f t="shared" si="9"/>
        <v>0</v>
      </c>
    </row>
    <row r="26" spans="1:9">
      <c r="D26" s="123"/>
      <c r="E26" s="246"/>
      <c r="F26" s="246"/>
      <c r="G26" s="246"/>
      <c r="H26" s="246"/>
      <c r="I26" s="246"/>
    </row>
    <row r="27" spans="1:9">
      <c r="B27" t="s">
        <v>381</v>
      </c>
      <c r="D27" s="123"/>
      <c r="E27" s="66">
        <f t="shared" ref="E27:G27" si="10">SUM(E28:E29)</f>
        <v>0</v>
      </c>
      <c r="F27" s="66">
        <f t="shared" si="10"/>
        <v>0</v>
      </c>
      <c r="G27" s="66">
        <f t="shared" si="10"/>
        <v>0</v>
      </c>
      <c r="H27" s="66">
        <f t="shared" ref="H27:I27" si="11">SUM(H28:H29)</f>
        <v>0</v>
      </c>
      <c r="I27" s="66">
        <f t="shared" si="11"/>
        <v>0</v>
      </c>
    </row>
    <row r="28" spans="1:9">
      <c r="B28" t="s">
        <v>382</v>
      </c>
      <c r="D28" s="123"/>
      <c r="E28" s="72">
        <f>('Financing sources'!E38-'Financing sources'!E40)-E32</f>
        <v>0</v>
      </c>
      <c r="F28" s="72">
        <f>('Financing sources'!G38-'Financing sources'!G40)-F32</f>
        <v>0</v>
      </c>
      <c r="G28" s="72">
        <f>('Financing sources'!I38-'Financing sources'!I40)-G32</f>
        <v>0</v>
      </c>
      <c r="H28" s="72">
        <f>('Financing sources'!J38-'Financing sources'!J40)-H32</f>
        <v>0</v>
      </c>
      <c r="I28" s="72">
        <f>('Financing sources'!K38-'Financing sources'!K40)-I32</f>
        <v>0</v>
      </c>
    </row>
    <row r="29" spans="1:9">
      <c r="B29" t="s">
        <v>383</v>
      </c>
      <c r="D29" s="123"/>
      <c r="E29" s="72">
        <f>('Financing sources'!E27-'Financing sources'!E30+'Financing sources'!E34-'Financing sources'!E36)-E33</f>
        <v>0</v>
      </c>
      <c r="F29" s="72">
        <f>('Financing sources'!G27-'Financing sources'!G30+'Financing sources'!G34-'Financing sources'!G36)-F33</f>
        <v>0</v>
      </c>
      <c r="G29" s="72">
        <f>('Financing sources'!I27-'Financing sources'!I30+'Financing sources'!I34-'Financing sources'!I36)-G33</f>
        <v>0</v>
      </c>
      <c r="H29" s="72">
        <f>('Financing sources'!K27-'Financing sources'!K30+'Financing sources'!K34-'Financing sources'!K36)-H33</f>
        <v>0</v>
      </c>
      <c r="I29" s="72">
        <f>('Financing sources'!M27-'Financing sources'!M30+'Financing sources'!M34-'Financing sources'!M36)-I33</f>
        <v>0</v>
      </c>
    </row>
    <row r="30" spans="1:9">
      <c r="D30" s="123"/>
    </row>
    <row r="31" spans="1:9">
      <c r="B31" t="s">
        <v>384</v>
      </c>
      <c r="D31" s="328">
        <f t="shared" ref="D31:I31" si="12">SUM(D32:D35)</f>
        <v>0</v>
      </c>
      <c r="E31" s="66">
        <f t="shared" si="12"/>
        <v>0</v>
      </c>
      <c r="F31" s="66">
        <f t="shared" si="12"/>
        <v>0</v>
      </c>
      <c r="G31" s="66">
        <f t="shared" si="12"/>
        <v>0</v>
      </c>
      <c r="H31" s="66">
        <f t="shared" si="12"/>
        <v>0</v>
      </c>
      <c r="I31" s="66">
        <f t="shared" si="12"/>
        <v>0</v>
      </c>
    </row>
    <row r="32" spans="1:9">
      <c r="B32" t="s">
        <v>385</v>
      </c>
      <c r="D32" s="123"/>
      <c r="E32" s="72">
        <f>'Financing sources'!F40+'Financing sources'!G40</f>
        <v>0</v>
      </c>
      <c r="F32" s="72">
        <f>'Financing sources'!H40+'Financing sources'!I40</f>
        <v>0</v>
      </c>
      <c r="G32" s="72">
        <f>'Financing sources'!J40+'Financing sources'!K40</f>
        <v>0</v>
      </c>
      <c r="H32" s="72">
        <f>'Financing sources'!K40+'Financing sources'!L40</f>
        <v>0</v>
      </c>
      <c r="I32" s="72">
        <f>'Financing sources'!L40+'Financing sources'!M40</f>
        <v>0</v>
      </c>
    </row>
    <row r="33" spans="1:15">
      <c r="B33" t="s">
        <v>386</v>
      </c>
      <c r="D33" s="123"/>
      <c r="E33" s="72">
        <f>'Financing sources'!F30+'Financing sources'!G30+'Financing sources'!F36+'Financing sources'!G36</f>
        <v>0</v>
      </c>
      <c r="F33" s="72">
        <f>'Financing sources'!H30+'Financing sources'!I30+'Financing sources'!H36+'Financing sources'!I36</f>
        <v>0</v>
      </c>
      <c r="G33" s="72">
        <f>'Financing sources'!J30+'Financing sources'!K30+'Financing sources'!J36+'Financing sources'!K36</f>
        <v>0</v>
      </c>
      <c r="H33" s="72">
        <f>'Financing sources'!L30+'Financing sources'!M30+'Financing sources'!L36+'Financing sources'!M36</f>
        <v>0</v>
      </c>
      <c r="I33" s="72">
        <f>'Financing sources'!L30+'Financing sources'!M30+'Financing sources'!L36+'Financing sources'!M36</f>
        <v>0</v>
      </c>
    </row>
    <row r="34" spans="1:15">
      <c r="B34" t="s">
        <v>283</v>
      </c>
      <c r="D34" s="332">
        <v>0</v>
      </c>
      <c r="E34" s="72">
        <f>'Working Capital'!K14</f>
        <v>0</v>
      </c>
      <c r="F34" s="72">
        <f>'Working Capital'!L14</f>
        <v>0</v>
      </c>
      <c r="G34" s="72">
        <f>'Working Capital'!M14</f>
        <v>0</v>
      </c>
      <c r="H34" s="72">
        <f>'Working Capital'!N14</f>
        <v>0</v>
      </c>
      <c r="I34" s="72">
        <f>'Working Capital'!O14</f>
        <v>0</v>
      </c>
    </row>
    <row r="35" spans="1:15">
      <c r="B35" t="s">
        <v>387</v>
      </c>
      <c r="D35" s="123"/>
      <c r="E35" s="72">
        <f>'P&amp;L and Cashflowstatement'!F31</f>
        <v>0</v>
      </c>
      <c r="F35" s="72">
        <f>'P&amp;L and Cashflowstatement'!H31</f>
        <v>0</v>
      </c>
      <c r="G35" s="72">
        <f>'P&amp;L and Cashflowstatement'!J31</f>
        <v>0</v>
      </c>
      <c r="H35" s="72">
        <f>'P&amp;L and Cashflowstatement'!L31</f>
        <v>0</v>
      </c>
      <c r="I35" s="72">
        <f>'P&amp;L and Cashflowstatement'!N31</f>
        <v>0</v>
      </c>
    </row>
    <row r="36" spans="1:15">
      <c r="D36" s="123"/>
    </row>
    <row r="37" spans="1:15">
      <c r="A37" s="1" t="s">
        <v>388</v>
      </c>
      <c r="D37" s="328">
        <f>SUM(D19+D25)</f>
        <v>0</v>
      </c>
      <c r="E37" s="66">
        <f>SUM(E19+E25)</f>
        <v>0</v>
      </c>
      <c r="F37" s="66">
        <f t="shared" ref="F37:G37" si="13">SUM(F19+F25)</f>
        <v>0</v>
      </c>
      <c r="G37" s="66">
        <f t="shared" si="13"/>
        <v>0</v>
      </c>
      <c r="H37" s="66">
        <f t="shared" ref="H37:I37" si="14">SUM(H19+H25)</f>
        <v>0</v>
      </c>
      <c r="I37" s="66">
        <f t="shared" si="14"/>
        <v>0</v>
      </c>
    </row>
    <row r="39" spans="1:15" ht="15.75" thickBot="1">
      <c r="A39" s="105" t="s">
        <v>70</v>
      </c>
    </row>
    <row r="40" spans="1:15" ht="16.5" thickBot="1">
      <c r="A40" s="467" t="s">
        <v>389</v>
      </c>
      <c r="B40" s="468"/>
      <c r="D40" s="160">
        <f>D37-D17</f>
        <v>0</v>
      </c>
      <c r="E40" s="247">
        <f>E37-E17</f>
        <v>0</v>
      </c>
      <c r="F40" s="247">
        <f t="shared" ref="F40:G40" si="15">F37-F17</f>
        <v>0</v>
      </c>
      <c r="G40" s="247">
        <f t="shared" si="15"/>
        <v>0</v>
      </c>
      <c r="H40" s="247">
        <f t="shared" ref="H40:I40" si="16">H37-H17</f>
        <v>0</v>
      </c>
      <c r="I40" s="247">
        <f t="shared" si="16"/>
        <v>0</v>
      </c>
    </row>
    <row r="42" spans="1:15">
      <c r="E42" s="225" t="s">
        <v>261</v>
      </c>
      <c r="F42" s="225" t="s">
        <v>262</v>
      </c>
      <c r="G42" s="225" t="s">
        <v>364</v>
      </c>
      <c r="H42" s="225" t="s">
        <v>365</v>
      </c>
      <c r="I42" s="225" t="s">
        <v>366</v>
      </c>
    </row>
    <row r="43" spans="1:15">
      <c r="A43" s="1" t="s">
        <v>390</v>
      </c>
      <c r="E43" s="225">
        <f>E3</f>
        <v>2024</v>
      </c>
      <c r="F43" s="225">
        <f>F3</f>
        <v>2025</v>
      </c>
      <c r="G43" s="225">
        <f>G3</f>
        <v>2026</v>
      </c>
      <c r="H43" s="225">
        <f>H3</f>
        <v>2027</v>
      </c>
      <c r="I43" s="225">
        <f>I3</f>
        <v>2028</v>
      </c>
      <c r="K43" s="225" t="s">
        <v>391</v>
      </c>
      <c r="L43" s="72"/>
    </row>
    <row r="44" spans="1:15">
      <c r="A44" s="472" t="s">
        <v>392</v>
      </c>
      <c r="B44" s="472"/>
      <c r="C44" s="27" t="s">
        <v>393</v>
      </c>
      <c r="D44" s="31"/>
      <c r="E44" s="242">
        <f>E10-E31</f>
        <v>0</v>
      </c>
      <c r="F44" s="242">
        <f>F10-F31</f>
        <v>0</v>
      </c>
      <c r="G44" s="242">
        <f>G10-G31</f>
        <v>0</v>
      </c>
      <c r="H44" s="242">
        <f>H10-H31</f>
        <v>0</v>
      </c>
      <c r="I44" s="242">
        <f>I10-I31</f>
        <v>0</v>
      </c>
      <c r="K44" s="72" t="s">
        <v>394</v>
      </c>
      <c r="L44" s="72"/>
    </row>
    <row r="45" spans="1:15">
      <c r="C45" s="27" t="s">
        <v>395</v>
      </c>
      <c r="D45" s="31"/>
      <c r="E45" s="242">
        <f>(E19+E27)-E4</f>
        <v>0</v>
      </c>
      <c r="F45" s="242">
        <f>(F19+F27)-F4</f>
        <v>0</v>
      </c>
      <c r="G45" s="242">
        <f>(G19+G27)-G4</f>
        <v>0</v>
      </c>
      <c r="H45" s="242">
        <f>(H19+H27)-H4</f>
        <v>0</v>
      </c>
      <c r="I45" s="242">
        <f>(I19+I27)-I4</f>
        <v>0</v>
      </c>
      <c r="K45" s="72"/>
      <c r="L45" s="72"/>
      <c r="O45" s="72"/>
    </row>
    <row r="46" spans="1:15">
      <c r="A46" t="s">
        <v>396</v>
      </c>
      <c r="C46" s="27" t="s">
        <v>397</v>
      </c>
      <c r="D46" s="31"/>
      <c r="E46" s="73" t="e">
        <f>(E19+E27)/E4</f>
        <v>#DIV/0!</v>
      </c>
      <c r="F46" s="73" t="e">
        <f>(F19+F27)/F4</f>
        <v>#DIV/0!</v>
      </c>
      <c r="G46" s="73" t="e">
        <f t="shared" ref="G46" si="17">(G19+G27)/G4</f>
        <v>#DIV/0!</v>
      </c>
      <c r="H46" s="73" t="e">
        <f t="shared" ref="H46:I46" si="18">(H19+H27)/H4</f>
        <v>#DIV/0!</v>
      </c>
      <c r="I46" s="73" t="e">
        <f t="shared" si="18"/>
        <v>#DIV/0!</v>
      </c>
      <c r="K46" s="72" t="s">
        <v>398</v>
      </c>
      <c r="L46" s="72"/>
    </row>
    <row r="47" spans="1:15">
      <c r="A47" t="s">
        <v>399</v>
      </c>
      <c r="C47" s="27" t="s">
        <v>400</v>
      </c>
      <c r="D47" s="31"/>
      <c r="E47" s="73" t="e">
        <f>E25/E19</f>
        <v>#DIV/0!</v>
      </c>
      <c r="F47" s="73" t="e">
        <f t="shared" ref="F47:G47" si="19">F25/F19</f>
        <v>#DIV/0!</v>
      </c>
      <c r="G47" s="73" t="e">
        <f t="shared" si="19"/>
        <v>#DIV/0!</v>
      </c>
      <c r="H47" s="73" t="e">
        <f t="shared" ref="H47:I47" si="20">H25/H19</f>
        <v>#DIV/0!</v>
      </c>
      <c r="I47" s="73" t="e">
        <f t="shared" si="20"/>
        <v>#DIV/0!</v>
      </c>
      <c r="K47" s="72" t="s">
        <v>401</v>
      </c>
      <c r="L47" s="72"/>
    </row>
    <row r="48" spans="1:15">
      <c r="A48" t="s">
        <v>402</v>
      </c>
      <c r="C48" s="27" t="s">
        <v>403</v>
      </c>
      <c r="D48" s="31"/>
      <c r="E48" s="73" t="e">
        <f>E27/E19</f>
        <v>#DIV/0!</v>
      </c>
      <c r="F48" s="73" t="e">
        <f t="shared" ref="F48:G48" si="21">F27/F19</f>
        <v>#DIV/0!</v>
      </c>
      <c r="G48" s="73" t="e">
        <f t="shared" si="21"/>
        <v>#DIV/0!</v>
      </c>
      <c r="H48" s="73" t="e">
        <f t="shared" ref="H48:I48" si="22">H27/H19</f>
        <v>#DIV/0!</v>
      </c>
      <c r="I48" s="73" t="e">
        <f t="shared" si="22"/>
        <v>#DIV/0!</v>
      </c>
      <c r="K48" s="72" t="s">
        <v>404</v>
      </c>
      <c r="L48" s="72"/>
    </row>
    <row r="49" spans="1:12">
      <c r="A49" t="s">
        <v>405</v>
      </c>
      <c r="C49" s="27" t="s">
        <v>406</v>
      </c>
      <c r="D49" s="31"/>
      <c r="E49" s="73" t="e">
        <f>E19/E37</f>
        <v>#DIV/0!</v>
      </c>
      <c r="F49" s="73" t="e">
        <f t="shared" ref="F49:G49" si="23">F19/F37</f>
        <v>#DIV/0!</v>
      </c>
      <c r="G49" s="73" t="e">
        <f t="shared" si="23"/>
        <v>#DIV/0!</v>
      </c>
      <c r="H49" s="73" t="e">
        <f t="shared" ref="H49:I49" si="24">H19/H37</f>
        <v>#DIV/0!</v>
      </c>
      <c r="I49" s="73" t="e">
        <f t="shared" si="24"/>
        <v>#DIV/0!</v>
      </c>
      <c r="K49" s="72" t="s">
        <v>407</v>
      </c>
      <c r="L49" s="72"/>
    </row>
    <row r="50" spans="1:12">
      <c r="C50" s="28"/>
      <c r="D50" s="32"/>
      <c r="E50" s="73"/>
      <c r="F50" s="73"/>
      <c r="G50" s="73"/>
      <c r="H50" s="73"/>
      <c r="I50" s="73"/>
      <c r="K50" s="72"/>
      <c r="L50" s="72"/>
    </row>
    <row r="51" spans="1:12">
      <c r="A51" s="480" t="s">
        <v>408</v>
      </c>
      <c r="B51" s="480"/>
      <c r="C51" s="28"/>
      <c r="D51" s="32"/>
      <c r="E51" s="73"/>
      <c r="F51" s="73"/>
      <c r="G51" s="73"/>
      <c r="H51" s="73"/>
      <c r="I51" s="73"/>
      <c r="K51" s="72"/>
      <c r="L51" s="72"/>
    </row>
    <row r="52" spans="1:12">
      <c r="A52" t="s">
        <v>409</v>
      </c>
      <c r="C52" s="27" t="s">
        <v>410</v>
      </c>
      <c r="D52" s="31"/>
      <c r="E52" s="73" t="e">
        <f>E10/E31</f>
        <v>#DIV/0!</v>
      </c>
      <c r="F52" s="73" t="e">
        <f t="shared" ref="F52:G52" si="25">F10/F31</f>
        <v>#DIV/0!</v>
      </c>
      <c r="G52" s="73" t="e">
        <f t="shared" si="25"/>
        <v>#DIV/0!</v>
      </c>
      <c r="H52" s="73" t="e">
        <f t="shared" ref="H52:I52" si="26">H10/H31</f>
        <v>#DIV/0!</v>
      </c>
      <c r="I52" s="73" t="e">
        <f t="shared" si="26"/>
        <v>#DIV/0!</v>
      </c>
      <c r="K52" s="72" t="s">
        <v>398</v>
      </c>
      <c r="L52" s="72"/>
    </row>
    <row r="53" spans="1:12">
      <c r="A53" t="s">
        <v>411</v>
      </c>
      <c r="C53" s="27" t="s">
        <v>412</v>
      </c>
      <c r="D53" s="31"/>
      <c r="E53" s="73" t="e">
        <f>(E10-E12)/E31</f>
        <v>#DIV/0!</v>
      </c>
      <c r="F53" s="73" t="e">
        <f t="shared" ref="F53:G53" si="27">(F10-F12)/F31</f>
        <v>#DIV/0!</v>
      </c>
      <c r="G53" s="73" t="e">
        <f t="shared" si="27"/>
        <v>#DIV/0!</v>
      </c>
      <c r="H53" s="73" t="e">
        <f t="shared" ref="H53:I53" si="28">(H10-H12)/H31</f>
        <v>#DIV/0!</v>
      </c>
      <c r="I53" s="73" t="e">
        <f t="shared" si="28"/>
        <v>#DIV/0!</v>
      </c>
      <c r="K53" s="72" t="s">
        <v>413</v>
      </c>
      <c r="L53" s="72"/>
    </row>
    <row r="54" spans="1:12">
      <c r="A54" t="s">
        <v>414</v>
      </c>
      <c r="C54" s="27" t="s">
        <v>415</v>
      </c>
      <c r="D54" s="31"/>
      <c r="E54" s="73" t="e">
        <f>(E15/E31)</f>
        <v>#DIV/0!</v>
      </c>
      <c r="F54" s="73" t="e">
        <f t="shared" ref="F54:G54" si="29">(F15/F31)</f>
        <v>#DIV/0!</v>
      </c>
      <c r="G54" s="73" t="e">
        <f t="shared" si="29"/>
        <v>#DIV/0!</v>
      </c>
      <c r="H54" s="73" t="e">
        <f t="shared" ref="H54:I54" si="30">(H15/H31)</f>
        <v>#DIV/0!</v>
      </c>
      <c r="I54" s="73" t="e">
        <f t="shared" si="30"/>
        <v>#DIV/0!</v>
      </c>
      <c r="K54" s="72"/>
      <c r="L54" s="72"/>
    </row>
    <row r="55" spans="1:12">
      <c r="K55" s="72"/>
      <c r="L55" s="72"/>
    </row>
    <row r="56" spans="1:12">
      <c r="A56" s="1" t="s">
        <v>260</v>
      </c>
      <c r="B56" s="28"/>
      <c r="K56" s="72"/>
      <c r="L56" s="72"/>
    </row>
    <row r="57" spans="1:12">
      <c r="A57" t="s">
        <v>416</v>
      </c>
      <c r="C57" s="27" t="s">
        <v>417</v>
      </c>
      <c r="E57" s="72" t="e">
        <f>('P&amp;L and Cashflowstatement'!F21+'P&amp;L and Cashflowstatement'!F24)/('Sales &amp; Grossmargin forecast '!N30-'Sales &amp; Grossmargin forecast '!N31)</f>
        <v>#DIV/0!</v>
      </c>
      <c r="F57" s="248" t="s">
        <v>418</v>
      </c>
      <c r="G57" s="248" t="s">
        <v>418</v>
      </c>
      <c r="H57" s="248" t="s">
        <v>418</v>
      </c>
      <c r="I57" s="248" t="s">
        <v>418</v>
      </c>
      <c r="K57" s="242"/>
      <c r="L57" s="72"/>
    </row>
    <row r="58" spans="1:12">
      <c r="A58" t="s">
        <v>419</v>
      </c>
      <c r="C58" s="27" t="s">
        <v>264</v>
      </c>
      <c r="E58" s="72" t="e">
        <f>('P&amp;L and Cashflowstatement'!F21+'P&amp;L and Cashflowstatement'!F24)/'P&amp;L and Cashflowstatement'!G12*100</f>
        <v>#DIV/0!</v>
      </c>
      <c r="F58" s="72" t="e">
        <f>('P&amp;L and Cashflowstatement'!H21+'P&amp;L and Cashflowstatement'!H24)/'P&amp;L and Cashflowstatement'!I12*100</f>
        <v>#DIV/0!</v>
      </c>
      <c r="G58" s="72" t="e">
        <f>('P&amp;L and Cashflowstatement'!J21+'P&amp;L and Cashflowstatement'!J24)/'P&amp;L and Cashflowstatement'!K12*100</f>
        <v>#DIV/0!</v>
      </c>
      <c r="H58" s="72" t="e">
        <f>('P&amp;L and Cashflowstatement'!L21+'P&amp;L and Cashflowstatement'!L24)/'P&amp;L and Cashflowstatement'!M12*100</f>
        <v>#DIV/0!</v>
      </c>
      <c r="I58" s="72" t="e">
        <f>('P&amp;L and Cashflowstatement'!N21+'P&amp;L and Cashflowstatement'!N24)/'P&amp;L and Cashflowstatement'!O12*100</f>
        <v>#DIV/0!</v>
      </c>
      <c r="K58" s="242"/>
      <c r="L58" s="72"/>
    </row>
    <row r="59" spans="1:12">
      <c r="A59" t="s">
        <v>419</v>
      </c>
      <c r="C59" s="27" t="s">
        <v>420</v>
      </c>
      <c r="E59" s="79" t="e">
        <f>E58/'P&amp;L and Cashflowstatement'!F6</f>
        <v>#DIV/0!</v>
      </c>
      <c r="F59" s="79" t="e">
        <f>F58/'P&amp;L and Cashflowstatement'!H6</f>
        <v>#DIV/0!</v>
      </c>
      <c r="G59" s="79" t="e">
        <f>G58/'P&amp;L and Cashflowstatement'!J6</f>
        <v>#DIV/0!</v>
      </c>
      <c r="H59" s="79" t="e">
        <f>H58/'P&amp;L and Cashflowstatement'!L6</f>
        <v>#DIV/0!</v>
      </c>
      <c r="I59" s="79" t="e">
        <f>I58/'P&amp;L and Cashflowstatement'!N6</f>
        <v>#DIV/0!</v>
      </c>
      <c r="K59" s="72" t="s">
        <v>421</v>
      </c>
      <c r="L59" s="72"/>
    </row>
    <row r="60" spans="1:12">
      <c r="E60" s="79"/>
      <c r="F60" s="79"/>
      <c r="G60" s="79"/>
      <c r="H60" s="79"/>
      <c r="I60" s="79"/>
      <c r="K60" s="72"/>
      <c r="L60" s="72"/>
    </row>
    <row r="61" spans="1:12">
      <c r="E61" s="79"/>
      <c r="F61" s="79"/>
      <c r="G61" s="79"/>
      <c r="H61" s="79"/>
      <c r="I61" s="79"/>
      <c r="K61" s="72"/>
      <c r="L61" s="72"/>
    </row>
    <row r="62" spans="1:12">
      <c r="A62" s="1" t="s">
        <v>422</v>
      </c>
      <c r="C62" t="s">
        <v>423</v>
      </c>
      <c r="E62" s="79"/>
      <c r="F62" s="79"/>
      <c r="G62" s="79"/>
      <c r="H62" s="79"/>
      <c r="I62" s="79"/>
      <c r="K62" s="72"/>
      <c r="L62" s="72"/>
    </row>
    <row r="63" spans="1:12">
      <c r="A63" t="s">
        <v>424</v>
      </c>
      <c r="E63" s="79" t="e">
        <f>('P&amp;L and Cashflowstatement'!F32/'P&amp;L and Cashflowstatement'!F8)*100</f>
        <v>#DIV/0!</v>
      </c>
      <c r="F63" s="79" t="e">
        <f>('P&amp;L and Cashflowstatement'!H32/'P&amp;L and Cashflowstatement'!H8)*100</f>
        <v>#DIV/0!</v>
      </c>
      <c r="G63" s="79" t="e">
        <f>('P&amp;L and Cashflowstatement'!J32/'P&amp;L and Cashflowstatement'!J8)*100</f>
        <v>#DIV/0!</v>
      </c>
      <c r="H63" s="79" t="e">
        <f>('P&amp;L and Cashflowstatement'!L32/'P&amp;L and Cashflowstatement'!L8)*100</f>
        <v>#DIV/0!</v>
      </c>
      <c r="I63" s="79" t="e">
        <f>('P&amp;L and Cashflowstatement'!N32/'P&amp;L and Cashflowstatement'!N8)*100</f>
        <v>#DIV/0!</v>
      </c>
      <c r="K63" s="72"/>
      <c r="L63" s="72"/>
    </row>
    <row r="64" spans="1:12">
      <c r="A64" t="s">
        <v>425</v>
      </c>
      <c r="E64" s="79" t="e">
        <f>'P&amp;L and Cashflowstatement'!F32/'Balance sheet'!E7</f>
        <v>#DIV/0!</v>
      </c>
      <c r="F64" s="79" t="e">
        <f>'P&amp;L and Cashflowstatement'!H32/'Balance sheet'!F7</f>
        <v>#DIV/0!</v>
      </c>
      <c r="G64" s="79" t="e">
        <f>'P&amp;L and Cashflowstatement'!J32/'Balance sheet'!G7</f>
        <v>#DIV/0!</v>
      </c>
      <c r="H64" s="79" t="e">
        <f>'P&amp;L and Cashflowstatement'!L32/'Balance sheet'!H7</f>
        <v>#DIV/0!</v>
      </c>
      <c r="I64" s="79" t="e">
        <f>'P&amp;L and Cashflowstatement'!N32/'Balance sheet'!I7</f>
        <v>#DIV/0!</v>
      </c>
      <c r="K64" s="72"/>
      <c r="L64" s="72"/>
    </row>
    <row r="65" spans="1:12">
      <c r="A65" t="s">
        <v>426</v>
      </c>
      <c r="E65" s="79" t="e">
        <f>'P&amp;L and Cashflowstatement'!F32/'Balance sheet'!E37</f>
        <v>#DIV/0!</v>
      </c>
      <c r="F65" s="79" t="e">
        <f>'P&amp;L and Cashflowstatement'!H32/'Balance sheet'!F37</f>
        <v>#DIV/0!</v>
      </c>
      <c r="G65" s="79" t="e">
        <f>'P&amp;L and Cashflowstatement'!J32/'Balance sheet'!G37</f>
        <v>#DIV/0!</v>
      </c>
      <c r="H65" s="79" t="e">
        <f>'P&amp;L and Cashflowstatement'!L32/'Balance sheet'!H37</f>
        <v>#DIV/0!</v>
      </c>
      <c r="I65" s="79" t="e">
        <f>'P&amp;L and Cashflowstatement'!N32/'Balance sheet'!I37</f>
        <v>#DIV/0!</v>
      </c>
      <c r="K65" s="72"/>
      <c r="L65" s="72"/>
    </row>
    <row r="66" spans="1:12">
      <c r="A66" t="s">
        <v>427</v>
      </c>
      <c r="E66" s="79" t="e">
        <f>'P&amp;L and Cashflowstatement'!F32/'Balance sheet'!E19</f>
        <v>#DIV/0!</v>
      </c>
      <c r="F66" s="79" t="e">
        <f>'P&amp;L and Cashflowstatement'!H32/'Balance sheet'!F19</f>
        <v>#DIV/0!</v>
      </c>
      <c r="G66" s="79" t="e">
        <f>'P&amp;L and Cashflowstatement'!J32/'Balance sheet'!G19</f>
        <v>#DIV/0!</v>
      </c>
      <c r="H66" s="79" t="e">
        <f>'P&amp;L and Cashflowstatement'!L32/'Balance sheet'!H19</f>
        <v>#DIV/0!</v>
      </c>
      <c r="I66" s="79" t="e">
        <f>'P&amp;L and Cashflowstatement'!N32/'Balance sheet'!I19</f>
        <v>#DIV/0!</v>
      </c>
      <c r="K66" s="72"/>
      <c r="L66" s="72"/>
    </row>
  </sheetData>
  <mergeCells count="4">
    <mergeCell ref="A1:B1"/>
    <mergeCell ref="A44:B44"/>
    <mergeCell ref="A51:B51"/>
    <mergeCell ref="A40:B40"/>
  </mergeCell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D73951BFACF9438BC70908AA050B04" ma:contentTypeVersion="15" ma:contentTypeDescription="Een nieuw document maken." ma:contentTypeScope="" ma:versionID="18372ae6bfbfbdc27f464220b5832772">
  <xsd:schema xmlns:xsd="http://www.w3.org/2001/XMLSchema" xmlns:xs="http://www.w3.org/2001/XMLSchema" xmlns:p="http://schemas.microsoft.com/office/2006/metadata/properties" xmlns:ns2="9dcbf3ed-c405-4315-aed1-1ae13ea4a488" xmlns:ns3="362c12ab-8ab9-4321-aee6-fc3aa5f667d6" targetNamespace="http://schemas.microsoft.com/office/2006/metadata/properties" ma:root="true" ma:fieldsID="c7112cbeb27b3828175ae6b49169eb8f" ns2:_="" ns3:_="">
    <xsd:import namespace="9dcbf3ed-c405-4315-aed1-1ae13ea4a488"/>
    <xsd:import namespace="362c12ab-8ab9-4321-aee6-fc3aa5f667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cbf3ed-c405-4315-aed1-1ae13ea4a4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e38aa8a9-2314-4ff2-81f2-761ac3176d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c12ab-8ab9-4321-aee6-fc3aa5f667d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14a5a7b-f512-4299-a646-e249fe477f83}" ma:internalName="TaxCatchAll" ma:showField="CatchAllData" ma:web="362c12ab-8ab9-4321-aee6-fc3aa5f667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62c12ab-8ab9-4321-aee6-fc3aa5f667d6">
      <UserInfo>
        <DisplayName>Björn Macauter</DisplayName>
        <AccountId>14</AccountId>
        <AccountType/>
      </UserInfo>
      <UserInfo>
        <DisplayName>Karel Haentjens</DisplayName>
        <AccountId>89</AccountId>
        <AccountType/>
      </UserInfo>
      <UserInfo>
        <DisplayName>Raphaël Verhofstede</DisplayName>
        <AccountId>90</AccountId>
        <AccountType/>
      </UserInfo>
      <UserInfo>
        <DisplayName>Luc  Windey</DisplayName>
        <AccountId>91</AccountId>
        <AccountType/>
      </UserInfo>
    </SharedWithUsers>
    <TaxCatchAll xmlns="362c12ab-8ab9-4321-aee6-fc3aa5f667d6" xsi:nil="true"/>
    <lcf76f155ced4ddcb4097134ff3c332f xmlns="9dcbf3ed-c405-4315-aed1-1ae13ea4a488">
      <Terms xmlns="http://schemas.microsoft.com/office/infopath/2007/PartnerControls"/>
    </lcf76f155ced4ddcb4097134ff3c332f>
    <MediaLengthInSeconds xmlns="9dcbf3ed-c405-4315-aed1-1ae13ea4a48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9A1809-9D3B-4CFB-8B78-C965F57ABB73}"/>
</file>

<file path=customXml/itemProps2.xml><?xml version="1.0" encoding="utf-8"?>
<ds:datastoreItem xmlns:ds="http://schemas.openxmlformats.org/officeDocument/2006/customXml" ds:itemID="{6EC95749-5CBD-489B-B284-F0F70281D50F}"/>
</file>

<file path=customXml/itemProps3.xml><?xml version="1.0" encoding="utf-8"?>
<ds:datastoreItem xmlns:ds="http://schemas.openxmlformats.org/officeDocument/2006/customXml" ds:itemID="{CB58CA87-22E9-4A3B-8A08-3BDFFACD5C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Georges</dc:creator>
  <cp:keywords/>
  <dc:description/>
  <cp:lastModifiedBy/>
  <cp:revision/>
  <dcterms:created xsi:type="dcterms:W3CDTF">2016-03-25T11:32:51Z</dcterms:created>
  <dcterms:modified xsi:type="dcterms:W3CDTF">2024-11-06T12:55:07Z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0x0101003DD73951BFACF9438BC70908AA050B04</vt:lpwstr>
  </property>
  <property fmtid="{D5CDD505-2E9C-101B-9397-08002B2CF9AE}" pid="3" name="Order">
    <vt:r8>3030900</vt:r8>
  </property>
  <property fmtid="{D5CDD505-2E9C-101B-9397-08002B2CF9AE}" pid="4" name="ComplianceAssetId">
    <vt:lpwstr/>
  </property>
  <property fmtid="{D5CDD505-2E9C-101B-9397-08002B2CF9AE}" pid="5" name="MediaServiceImageTags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