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9"/>
  <workbookPr/>
  <mc:AlternateContent xmlns:mc="http://schemas.openxmlformats.org/markup-compatibility/2006">
    <mc:Choice Requires="x15">
      <x15ac:absPath xmlns:x15ac="http://schemas.microsoft.com/office/spreadsheetml/2010/11/ac" url="C:\Users\georc\Documents\ONDERNEMERS VOOR ONDERNEMERS\2024\"/>
    </mc:Choice>
  </mc:AlternateContent>
  <xr:revisionPtr revIDLastSave="49" documentId="8_{4A8EBF60-4DED-4EDC-BE2C-E99733AC826B}" xr6:coauthVersionLast="47" xr6:coauthVersionMax="47" xr10:uidLastSave="{B5F5497A-770A-48F1-B3AF-30D351C85137}"/>
  <bookViews>
    <workbookView xWindow="-120" yWindow="-120" windowWidth="29040" windowHeight="15720" tabRatio="832" firstSheet="5" activeTab="5" xr2:uid="{00000000-000D-0000-FFFF-FFFF00000000}"/>
  </bookViews>
  <sheets>
    <sheet name="Contenu du modèle" sheetId="7" r:id="rId1"/>
    <sheet name="Résumé du plan financier en €" sheetId="11" r:id="rId2"/>
    <sheet name="Prév.de vente et marge brute" sheetId="2" r:id="rId3"/>
    <sheet name="Détail des dépenses " sheetId="9" r:id="rId4"/>
    <sheet name="P&amp;P et Etat Flux de trésorerie" sheetId="4" r:id="rId5"/>
    <sheet name="Investissements" sheetId="1" r:id="rId6"/>
    <sheet name="Fonds de roulement" sheetId="10" r:id="rId7"/>
    <sheet name="Sources de financement" sheetId="3" r:id="rId8"/>
    <sheet name="Bilan" sheetId="5" r:id="rId9"/>
    <sheet name="Feuil1" sheetId="12" r:id="rId10"/>
  </sheets>
  <definedNames>
    <definedName name="_xlnm.Print_Area" localSheetId="7">'Sources de financement'!$A$1:$N$88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 l="1"/>
  <c r="O30" i="2"/>
  <c r="M31" i="2"/>
  <c r="M30" i="2"/>
  <c r="N24" i="2"/>
  <c r="N23" i="2"/>
  <c r="N18" i="2"/>
  <c r="N17" i="2"/>
  <c r="N12" i="2"/>
  <c r="N11" i="2"/>
  <c r="N6" i="2"/>
  <c r="N5" i="2"/>
  <c r="E33" i="1"/>
  <c r="E44" i="9"/>
  <c r="D44" i="9"/>
  <c r="E21" i="9"/>
  <c r="E22" i="9" s="1"/>
  <c r="D21" i="9"/>
  <c r="D22" i="9" s="1"/>
  <c r="E15" i="9"/>
  <c r="E16" i="9" s="1"/>
  <c r="D15" i="9"/>
  <c r="D16" i="9" s="1"/>
  <c r="G16" i="9"/>
  <c r="G15" i="9"/>
  <c r="F12" i="9"/>
  <c r="J17" i="1"/>
  <c r="I17" i="1"/>
  <c r="H17" i="1"/>
  <c r="G17" i="1"/>
  <c r="F17" i="1"/>
  <c r="C17" i="1"/>
  <c r="D17" i="1"/>
  <c r="E42" i="9"/>
  <c r="J15" i="9"/>
  <c r="J16" i="9" s="1"/>
  <c r="I15" i="9"/>
  <c r="I16" i="9" s="1"/>
  <c r="H15" i="9"/>
  <c r="H16" i="9" s="1"/>
  <c r="A1" i="2"/>
  <c r="G43" i="9"/>
  <c r="D27" i="11"/>
  <c r="F18" i="9"/>
  <c r="F43" i="9" s="1"/>
  <c r="I43" i="9"/>
  <c r="F27" i="11" s="1"/>
  <c r="D43" i="9"/>
  <c r="J42" i="9"/>
  <c r="I42" i="9"/>
  <c r="H42" i="9"/>
  <c r="G42" i="9"/>
  <c r="D42" i="9"/>
  <c r="J33" i="9"/>
  <c r="I33" i="9"/>
  <c r="I34" i="9" s="1"/>
  <c r="H33" i="9"/>
  <c r="G33" i="9"/>
  <c r="G34" i="9" s="1"/>
  <c r="E33" i="9"/>
  <c r="D33" i="9"/>
  <c r="D34" i="9" s="1"/>
  <c r="J30" i="9"/>
  <c r="J34" i="9" s="1"/>
  <c r="H30" i="9"/>
  <c r="H34" i="9" s="1"/>
  <c r="E30" i="9"/>
  <c r="F30" i="9" s="1"/>
  <c r="J39" i="9"/>
  <c r="I39" i="9"/>
  <c r="I40" i="9" s="1"/>
  <c r="H39" i="9"/>
  <c r="G39" i="9"/>
  <c r="G40" i="9" s="1"/>
  <c r="E39" i="9"/>
  <c r="D39" i="9"/>
  <c r="D40" i="9" s="1"/>
  <c r="J36" i="9"/>
  <c r="J40" i="9" s="1"/>
  <c r="H36" i="9"/>
  <c r="H40" i="9" s="1"/>
  <c r="E36" i="9"/>
  <c r="F36" i="9" s="1"/>
  <c r="J27" i="9"/>
  <c r="I27" i="9"/>
  <c r="I28" i="9" s="1"/>
  <c r="H27" i="9"/>
  <c r="G27" i="9"/>
  <c r="G28" i="9" s="1"/>
  <c r="J28" i="9"/>
  <c r="H28" i="9"/>
  <c r="E27" i="9"/>
  <c r="D27" i="9"/>
  <c r="D28" i="9" s="1"/>
  <c r="F24" i="9"/>
  <c r="J21" i="9"/>
  <c r="I21" i="9"/>
  <c r="I22" i="9" s="1"/>
  <c r="H21" i="9"/>
  <c r="F42" i="9"/>
  <c r="I44" i="9"/>
  <c r="G44" i="9"/>
  <c r="F7" i="4"/>
  <c r="Y24" i="2"/>
  <c r="AA24" i="2" s="1"/>
  <c r="AA23" i="2"/>
  <c r="V24" i="2"/>
  <c r="X24" i="2" s="1"/>
  <c r="X23" i="2"/>
  <c r="Y18" i="2"/>
  <c r="AA18" i="2" s="1"/>
  <c r="AA17" i="2"/>
  <c r="V18" i="2"/>
  <c r="X18" i="2" s="1"/>
  <c r="X17" i="2"/>
  <c r="Y12" i="2"/>
  <c r="AA12" i="2" s="1"/>
  <c r="AA11" i="2"/>
  <c r="V12" i="2"/>
  <c r="X12" i="2" s="1"/>
  <c r="X11" i="2"/>
  <c r="S24" i="2"/>
  <c r="U24" i="2" s="1"/>
  <c r="U23" i="2"/>
  <c r="S18" i="2"/>
  <c r="U18" i="2" s="1"/>
  <c r="U17" i="2"/>
  <c r="S12" i="2"/>
  <c r="U12" i="2" s="1"/>
  <c r="U11" i="2"/>
  <c r="Y6" i="2"/>
  <c r="AA6" i="2" s="1"/>
  <c r="AA5" i="2"/>
  <c r="V6" i="2"/>
  <c r="X6" i="2" s="1"/>
  <c r="X5" i="2"/>
  <c r="S6" i="2"/>
  <c r="U6" i="2" s="1"/>
  <c r="U5" i="2"/>
  <c r="P24" i="2"/>
  <c r="R24" i="2" s="1"/>
  <c r="R23" i="2"/>
  <c r="P18" i="2"/>
  <c r="R18" i="2" s="1"/>
  <c r="R17" i="2"/>
  <c r="P12" i="2"/>
  <c r="R12" i="2" s="1"/>
  <c r="R11" i="2"/>
  <c r="P6" i="2"/>
  <c r="Y30" i="2"/>
  <c r="Y31" i="2"/>
  <c r="V30" i="2"/>
  <c r="V31" i="2" s="1"/>
  <c r="S30" i="2"/>
  <c r="S31" i="2" s="1"/>
  <c r="P30" i="2"/>
  <c r="P31" i="2" s="1"/>
  <c r="K6" i="2"/>
  <c r="K11" i="2"/>
  <c r="K12" i="2"/>
  <c r="K17" i="2"/>
  <c r="K18" i="2"/>
  <c r="M11" i="2"/>
  <c r="R6" i="2"/>
  <c r="R5" i="2"/>
  <c r="D5" i="1"/>
  <c r="D33" i="1"/>
  <c r="C1" i="1"/>
  <c r="D26" i="2"/>
  <c r="C26" i="2"/>
  <c r="D20" i="2"/>
  <c r="C20" i="2"/>
  <c r="D14" i="2"/>
  <c r="C14" i="2"/>
  <c r="D8" i="2"/>
  <c r="C8" i="2"/>
  <c r="C33" i="1"/>
  <c r="C25" i="1"/>
  <c r="B4" i="4"/>
  <c r="V4" i="1"/>
  <c r="N4" i="1"/>
  <c r="B4" i="9"/>
  <c r="A4" i="2"/>
  <c r="D3" i="2"/>
  <c r="F16" i="9" l="1"/>
  <c r="D25" i="1"/>
  <c r="B27" i="11"/>
  <c r="H22" i="9"/>
  <c r="H44" i="9" s="1"/>
  <c r="H43" i="9"/>
  <c r="E27" i="11" s="1"/>
  <c r="J22" i="9"/>
  <c r="J44" i="9" s="1"/>
  <c r="J43" i="9"/>
  <c r="G27" i="11" s="1"/>
  <c r="E34" i="9"/>
  <c r="F34" i="9"/>
  <c r="E40" i="9"/>
  <c r="F40" i="9"/>
  <c r="E28" i="9"/>
  <c r="E5" i="1"/>
  <c r="J4" i="10"/>
  <c r="C4" i="4"/>
  <c r="U5" i="1"/>
  <c r="C35" i="1"/>
  <c r="C41" i="1" s="1"/>
  <c r="T5" i="1"/>
  <c r="D3" i="5"/>
  <c r="N3" i="2"/>
  <c r="C4" i="9"/>
  <c r="D35" i="1" l="1"/>
  <c r="D41" i="1" s="1"/>
  <c r="E17" i="1"/>
  <c r="F4" i="4"/>
  <c r="D4" i="3"/>
  <c r="D24" i="3" s="1"/>
  <c r="D57" i="3" s="1"/>
  <c r="D65" i="3" s="1"/>
  <c r="K4" i="10"/>
  <c r="E3" i="5"/>
  <c r="E44" i="5" s="1"/>
  <c r="F5" i="1"/>
  <c r="F4" i="9"/>
  <c r="R3" i="2"/>
  <c r="E25" i="1" l="1"/>
  <c r="N5" i="1"/>
  <c r="V5" i="1"/>
  <c r="H4" i="4"/>
  <c r="L4" i="10"/>
  <c r="F3" i="5"/>
  <c r="F44" i="5" s="1"/>
  <c r="F4" i="3"/>
  <c r="F24" i="3" s="1"/>
  <c r="F57" i="3" s="1"/>
  <c r="F65" i="3" s="1"/>
  <c r="G5" i="1"/>
  <c r="U3" i="2"/>
  <c r="G4" i="9"/>
  <c r="N27" i="1" l="1"/>
  <c r="N39" i="1"/>
  <c r="N37" i="1"/>
  <c r="N31" i="1"/>
  <c r="N30" i="1"/>
  <c r="N29" i="1"/>
  <c r="N24" i="1"/>
  <c r="N23" i="1"/>
  <c r="N22" i="1"/>
  <c r="N21" i="1"/>
  <c r="N20" i="1"/>
  <c r="N19" i="1"/>
  <c r="N16" i="1"/>
  <c r="N15" i="1"/>
  <c r="N14" i="1"/>
  <c r="N11" i="1"/>
  <c r="N13" i="1"/>
  <c r="N12" i="1"/>
  <c r="N10" i="1"/>
  <c r="N9" i="1"/>
  <c r="N7" i="1"/>
  <c r="N28" i="1"/>
  <c r="N32" i="1"/>
  <c r="N8" i="1"/>
  <c r="N17" i="1" s="1"/>
  <c r="E35" i="1"/>
  <c r="E41" i="1" s="1"/>
  <c r="L5" i="1"/>
  <c r="M5" i="1"/>
  <c r="G4" i="3"/>
  <c r="H24" i="3" s="1"/>
  <c r="H57" i="3" s="1"/>
  <c r="H65" i="3" s="1"/>
  <c r="M4" i="10"/>
  <c r="G3" i="5"/>
  <c r="G44" i="5" s="1"/>
  <c r="J4" i="4"/>
  <c r="W5" i="1"/>
  <c r="O5" i="1"/>
  <c r="H5" i="1"/>
  <c r="X3" i="2"/>
  <c r="H4" i="9"/>
  <c r="O39" i="1" l="1"/>
  <c r="O37" i="1"/>
  <c r="O31" i="1"/>
  <c r="O29" i="1"/>
  <c r="O27" i="1"/>
  <c r="O24" i="1"/>
  <c r="O23" i="1"/>
  <c r="O22" i="1"/>
  <c r="O21" i="1"/>
  <c r="O20" i="1"/>
  <c r="O19" i="1"/>
  <c r="O16" i="1"/>
  <c r="O15" i="1"/>
  <c r="O14" i="1"/>
  <c r="O11" i="1"/>
  <c r="O13" i="1"/>
  <c r="O12" i="1"/>
  <c r="O10" i="1"/>
  <c r="O9" i="1"/>
  <c r="O7" i="1"/>
  <c r="O28" i="1"/>
  <c r="O30" i="1"/>
  <c r="O32" i="1"/>
  <c r="O8" i="1"/>
  <c r="O17" i="1" s="1"/>
  <c r="M39" i="1"/>
  <c r="M37" i="1"/>
  <c r="M31" i="1"/>
  <c r="M30" i="1"/>
  <c r="M29" i="1"/>
  <c r="M24" i="1"/>
  <c r="M23" i="1"/>
  <c r="M22" i="1"/>
  <c r="M21" i="1"/>
  <c r="M20" i="1"/>
  <c r="M19" i="1"/>
  <c r="M16" i="1"/>
  <c r="M15" i="1"/>
  <c r="M14" i="1"/>
  <c r="M11" i="1"/>
  <c r="M13" i="1"/>
  <c r="M12" i="1"/>
  <c r="M10" i="1"/>
  <c r="M9" i="1"/>
  <c r="M7" i="1"/>
  <c r="M28" i="1"/>
  <c r="M27" i="1"/>
  <c r="M32" i="1"/>
  <c r="M8" i="1"/>
  <c r="L28" i="1"/>
  <c r="L39" i="1"/>
  <c r="L37" i="1"/>
  <c r="L31" i="1"/>
  <c r="L30" i="1"/>
  <c r="L24" i="1"/>
  <c r="L23" i="1"/>
  <c r="L22" i="1"/>
  <c r="L21" i="1"/>
  <c r="L20" i="1"/>
  <c r="L19" i="1"/>
  <c r="L16" i="1"/>
  <c r="L15" i="1"/>
  <c r="L14" i="1"/>
  <c r="L11" i="1"/>
  <c r="L13" i="1"/>
  <c r="L12" i="1"/>
  <c r="L10" i="1"/>
  <c r="T10" i="1" s="1"/>
  <c r="U10" i="1" s="1"/>
  <c r="V10" i="1" s="1"/>
  <c r="W10" i="1" s="1"/>
  <c r="L9" i="1"/>
  <c r="L8" i="1"/>
  <c r="T8" i="1" s="1"/>
  <c r="L7" i="1"/>
  <c r="L27" i="1"/>
  <c r="L29" i="1"/>
  <c r="L32" i="1"/>
  <c r="T16" i="1"/>
  <c r="U16" i="1" s="1"/>
  <c r="T15" i="1"/>
  <c r="U15" i="1" s="1"/>
  <c r="V15" i="1" s="1"/>
  <c r="W15" i="1" s="1"/>
  <c r="T13" i="1"/>
  <c r="U13" i="1" s="1"/>
  <c r="V13" i="1" s="1"/>
  <c r="W13" i="1" s="1"/>
  <c r="T39" i="1"/>
  <c r="U39" i="1" s="1"/>
  <c r="V39" i="1" s="1"/>
  <c r="W39" i="1" s="1"/>
  <c r="T37" i="1"/>
  <c r="U37" i="1" s="1"/>
  <c r="V37" i="1" s="1"/>
  <c r="W37" i="1" s="1"/>
  <c r="T32" i="1"/>
  <c r="U32" i="1" s="1"/>
  <c r="V32" i="1" s="1"/>
  <c r="W32" i="1" s="1"/>
  <c r="T30" i="1"/>
  <c r="U30" i="1" s="1"/>
  <c r="V30" i="1" s="1"/>
  <c r="W30" i="1" s="1"/>
  <c r="T29" i="1"/>
  <c r="U29" i="1" s="1"/>
  <c r="V29" i="1" s="1"/>
  <c r="W29" i="1" s="1"/>
  <c r="T28" i="1"/>
  <c r="U28" i="1" s="1"/>
  <c r="V28" i="1" s="1"/>
  <c r="W28" i="1" s="1"/>
  <c r="T27" i="1"/>
  <c r="U27" i="1" s="1"/>
  <c r="V27" i="1" s="1"/>
  <c r="W27" i="1" s="1"/>
  <c r="T23" i="1"/>
  <c r="U23" i="1" s="1"/>
  <c r="V23" i="1" s="1"/>
  <c r="W23" i="1" s="1"/>
  <c r="T19" i="1"/>
  <c r="U19" i="1" s="1"/>
  <c r="V19" i="1" s="1"/>
  <c r="W19" i="1" s="1"/>
  <c r="T11" i="1"/>
  <c r="T22" i="1"/>
  <c r="U22" i="1" s="1"/>
  <c r="V22" i="1" s="1"/>
  <c r="W22" i="1" s="1"/>
  <c r="T24" i="1"/>
  <c r="U24" i="1" s="1"/>
  <c r="V24" i="1" s="1"/>
  <c r="W24" i="1" s="1"/>
  <c r="T21" i="1"/>
  <c r="U21" i="1" s="1"/>
  <c r="V21" i="1" s="1"/>
  <c r="W21" i="1" s="1"/>
  <c r="T12" i="1"/>
  <c r="U12" i="1" s="1"/>
  <c r="T14" i="1"/>
  <c r="U14" i="1" s="1"/>
  <c r="H3" i="5"/>
  <c r="H44" i="5" s="1"/>
  <c r="N4" i="10"/>
  <c r="L4" i="4"/>
  <c r="H4" i="3"/>
  <c r="J24" i="3" s="1"/>
  <c r="J57" i="3" s="1"/>
  <c r="J65" i="3" s="1"/>
  <c r="P5" i="1"/>
  <c r="X5" i="1"/>
  <c r="I5" i="1"/>
  <c r="AA3" i="2"/>
  <c r="I4" i="9"/>
  <c r="P39" i="1" l="1"/>
  <c r="P37" i="1"/>
  <c r="P31" i="1"/>
  <c r="P30" i="1"/>
  <c r="P29" i="1"/>
  <c r="P27" i="1"/>
  <c r="P24" i="1"/>
  <c r="P23" i="1"/>
  <c r="P22" i="1"/>
  <c r="X22" i="1" s="1"/>
  <c r="P21" i="1"/>
  <c r="P20" i="1"/>
  <c r="P19" i="1"/>
  <c r="P16" i="1"/>
  <c r="P15" i="1"/>
  <c r="P14" i="1"/>
  <c r="P11" i="1"/>
  <c r="P13" i="1"/>
  <c r="P12" i="1"/>
  <c r="P10" i="1"/>
  <c r="P9" i="1"/>
  <c r="P7" i="1"/>
  <c r="P28" i="1"/>
  <c r="P32" i="1"/>
  <c r="P8" i="1"/>
  <c r="P17" i="1" s="1"/>
  <c r="X21" i="1"/>
  <c r="X24" i="1"/>
  <c r="X19" i="1"/>
  <c r="X23" i="1"/>
  <c r="X27" i="1"/>
  <c r="X28" i="1"/>
  <c r="X29" i="1"/>
  <c r="X30" i="1"/>
  <c r="X32" i="1"/>
  <c r="X37" i="1"/>
  <c r="X39" i="1"/>
  <c r="X13" i="1"/>
  <c r="X15" i="1"/>
  <c r="L17" i="1"/>
  <c r="T7" i="1"/>
  <c r="U7" i="1" s="1"/>
  <c r="V7" i="1" s="1"/>
  <c r="W7" i="1" s="1"/>
  <c r="X10" i="1"/>
  <c r="U8" i="1"/>
  <c r="V8" i="1" s="1"/>
  <c r="W8" i="1" s="1"/>
  <c r="X8" i="1" s="1"/>
  <c r="M17" i="1"/>
  <c r="U11" i="1"/>
  <c r="T17" i="1"/>
  <c r="V16" i="1"/>
  <c r="U17" i="1"/>
  <c r="X7" i="1"/>
  <c r="I3" i="5"/>
  <c r="I44" i="5" s="1"/>
  <c r="O4" i="10"/>
  <c r="N4" i="4"/>
  <c r="I4" i="3"/>
  <c r="L24" i="3" s="1"/>
  <c r="L57" i="3" s="1"/>
  <c r="L65" i="3" s="1"/>
  <c r="Q5" i="1"/>
  <c r="Y5" i="1"/>
  <c r="J4" i="9"/>
  <c r="J5" i="1"/>
  <c r="Q29" i="1" l="1"/>
  <c r="Y29" i="1" s="1"/>
  <c r="Q30" i="1"/>
  <c r="Y30" i="1" s="1"/>
  <c r="Q31" i="1"/>
  <c r="Q39" i="1"/>
  <c r="Y39" i="1" s="1"/>
  <c r="Q37" i="1"/>
  <c r="Y37" i="1" s="1"/>
  <c r="Q27" i="1"/>
  <c r="Q24" i="1"/>
  <c r="Y24" i="1" s="1"/>
  <c r="Q23" i="1"/>
  <c r="Y23" i="1" s="1"/>
  <c r="Q22" i="1"/>
  <c r="Y22" i="1" s="1"/>
  <c r="Q21" i="1"/>
  <c r="Y21" i="1" s="1"/>
  <c r="Q20" i="1"/>
  <c r="Q19" i="1"/>
  <c r="Y19" i="1" s="1"/>
  <c r="Q16" i="1"/>
  <c r="Q15" i="1"/>
  <c r="Q14" i="1"/>
  <c r="Q11" i="1"/>
  <c r="Q13" i="1"/>
  <c r="Q12" i="1"/>
  <c r="Q10" i="1"/>
  <c r="Q9" i="1"/>
  <c r="Q7" i="1"/>
  <c r="Q28" i="1"/>
  <c r="Y28" i="1" s="1"/>
  <c r="Q32" i="1"/>
  <c r="Y32" i="1" s="1"/>
  <c r="Q8" i="1"/>
  <c r="Q17" i="1" s="1"/>
  <c r="Y8" i="1"/>
  <c r="Y10" i="1"/>
  <c r="Y15" i="1"/>
  <c r="Y13" i="1"/>
  <c r="Y27" i="1"/>
  <c r="Y7" i="1"/>
  <c r="W16" i="1"/>
  <c r="R5" i="1"/>
  <c r="Z5" i="1"/>
  <c r="R39" i="1" l="1"/>
  <c r="Z39" i="1" s="1"/>
  <c r="R37" i="1"/>
  <c r="Z37" i="1" s="1"/>
  <c r="R31" i="1"/>
  <c r="R30" i="1"/>
  <c r="Z30" i="1" s="1"/>
  <c r="R27" i="1"/>
  <c r="R24" i="1"/>
  <c r="Z24" i="1" s="1"/>
  <c r="R23" i="1"/>
  <c r="Z23" i="1" s="1"/>
  <c r="R22" i="1"/>
  <c r="Z22" i="1" s="1"/>
  <c r="R21" i="1"/>
  <c r="Z21" i="1" s="1"/>
  <c r="R20" i="1"/>
  <c r="R19" i="1"/>
  <c r="Z19" i="1" s="1"/>
  <c r="R16" i="1"/>
  <c r="R15" i="1"/>
  <c r="R14" i="1"/>
  <c r="R11" i="1"/>
  <c r="R13" i="1"/>
  <c r="R12" i="1"/>
  <c r="R10" i="1"/>
  <c r="R9" i="1"/>
  <c r="R7" i="1"/>
  <c r="R29" i="1"/>
  <c r="Z29" i="1" s="1"/>
  <c r="R28" i="1"/>
  <c r="Z28" i="1" s="1"/>
  <c r="R32" i="1"/>
  <c r="Z32" i="1" s="1"/>
  <c r="R8" i="1"/>
  <c r="R17" i="1" s="1"/>
  <c r="Z27" i="1"/>
  <c r="Z13" i="1"/>
  <c r="Z15" i="1"/>
  <c r="Z10" i="1"/>
  <c r="Z8" i="1"/>
  <c r="X16" i="1"/>
  <c r="Z7" i="1"/>
  <c r="J17" i="10"/>
  <c r="C38" i="4" s="1"/>
  <c r="Y16" i="1" l="1"/>
  <c r="D31" i="5"/>
  <c r="D25" i="5" s="1"/>
  <c r="D19" i="5"/>
  <c r="Z16" i="1" l="1"/>
  <c r="D37" i="5"/>
  <c r="D4" i="5"/>
  <c r="B6" i="4"/>
  <c r="C1" i="5"/>
  <c r="D1" i="3"/>
  <c r="K1" i="10"/>
  <c r="E69" i="3"/>
  <c r="E53" i="4"/>
  <c r="D53" i="4"/>
  <c r="F53" i="4" l="1"/>
  <c r="D49" i="4"/>
  <c r="F49" i="4" s="1"/>
  <c r="D48" i="4"/>
  <c r="F48" i="4" s="1"/>
  <c r="D47" i="4"/>
  <c r="F47" i="4" s="1"/>
  <c r="D46" i="4"/>
  <c r="F46" i="4" s="1"/>
  <c r="D36" i="4"/>
  <c r="F36" i="4" s="1"/>
  <c r="B1" i="4" l="1"/>
  <c r="C21" i="4"/>
  <c r="B21" i="4"/>
  <c r="C9" i="4"/>
  <c r="C11" i="4" s="1"/>
  <c r="C6" i="4"/>
  <c r="C8" i="4" s="1"/>
  <c r="B9" i="4"/>
  <c r="B11" i="4" s="1"/>
  <c r="B8" i="4"/>
  <c r="D33" i="2"/>
  <c r="C33" i="2"/>
  <c r="M33" i="1"/>
  <c r="L33" i="1"/>
  <c r="M25" i="1"/>
  <c r="L25" i="1"/>
  <c r="M35" i="1" l="1"/>
  <c r="M41" i="1" s="1"/>
  <c r="C24" i="4" s="1"/>
  <c r="V11" i="1"/>
  <c r="C12" i="4"/>
  <c r="C22" i="4" s="1"/>
  <c r="U33" i="1"/>
  <c r="T33" i="1"/>
  <c r="T25" i="1"/>
  <c r="U25" i="1"/>
  <c r="V12" i="1"/>
  <c r="V14" i="1"/>
  <c r="N33" i="1"/>
  <c r="O33" i="1"/>
  <c r="B12" i="4"/>
  <c r="B22" i="4" s="1"/>
  <c r="L35" i="1"/>
  <c r="L41" i="1" s="1"/>
  <c r="V17" i="1" l="1"/>
  <c r="C25" i="4"/>
  <c r="C29" i="4" s="1"/>
  <c r="C31" i="4" s="1"/>
  <c r="C32" i="4" s="1"/>
  <c r="C37" i="4" s="1"/>
  <c r="U35" i="1"/>
  <c r="U41" i="1" s="1"/>
  <c r="B24" i="4"/>
  <c r="B25" i="4" s="1"/>
  <c r="T35" i="1"/>
  <c r="T41" i="1" s="1"/>
  <c r="F50" i="9"/>
  <c r="B1" i="9"/>
  <c r="C9" i="9"/>
  <c r="B9" i="9"/>
  <c r="D9" i="9"/>
  <c r="D14" i="4" s="1"/>
  <c r="F60" i="9"/>
  <c r="E56" i="9"/>
  <c r="G56" i="9" s="1"/>
  <c r="H56" i="9" s="1"/>
  <c r="H55" i="9"/>
  <c r="R32" i="2"/>
  <c r="O32" i="2"/>
  <c r="M23" i="2"/>
  <c r="M24" i="2" s="1"/>
  <c r="M17" i="2"/>
  <c r="M18" i="2" s="1"/>
  <c r="K24" i="2"/>
  <c r="K23" i="2"/>
  <c r="L23" i="2" s="1"/>
  <c r="L17" i="2"/>
  <c r="L11" i="2"/>
  <c r="M5" i="2"/>
  <c r="L5" i="2"/>
  <c r="J12" i="2"/>
  <c r="J30" i="2"/>
  <c r="J31" i="2" s="1"/>
  <c r="J24" i="2"/>
  <c r="J18" i="2"/>
  <c r="J6" i="2"/>
  <c r="G30" i="2"/>
  <c r="G31" i="2" s="1"/>
  <c r="G24" i="2"/>
  <c r="I24" i="2" s="1"/>
  <c r="I23" i="2"/>
  <c r="G18" i="2"/>
  <c r="I18" i="2" s="1"/>
  <c r="I17" i="2"/>
  <c r="G12" i="2"/>
  <c r="I11" i="2"/>
  <c r="G6" i="2"/>
  <c r="I5" i="2"/>
  <c r="I6" i="2" l="1"/>
  <c r="M6" i="2"/>
  <c r="I12" i="2"/>
  <c r="M12" i="2"/>
  <c r="B29" i="4"/>
  <c r="B31" i="4" s="1"/>
  <c r="B32" i="4" s="1"/>
  <c r="B37" i="4" s="1"/>
  <c r="L12" i="2"/>
  <c r="L14" i="2" s="1"/>
  <c r="I26" i="2"/>
  <c r="L24" i="2"/>
  <c r="L26" i="2" s="1"/>
  <c r="I14" i="2"/>
  <c r="I30" i="2"/>
  <c r="I20" i="2"/>
  <c r="I31" i="2"/>
  <c r="L18" i="2"/>
  <c r="L20" i="2" s="1"/>
  <c r="L6" i="2"/>
  <c r="L8" i="2" s="1"/>
  <c r="L30" i="2"/>
  <c r="E6" i="4" s="1"/>
  <c r="E8" i="4" s="1"/>
  <c r="I8" i="2"/>
  <c r="H31" i="2" l="1"/>
  <c r="D9" i="4"/>
  <c r="D11" i="4" s="1"/>
  <c r="H30" i="2"/>
  <c r="D6" i="4"/>
  <c r="D8" i="4" s="1"/>
  <c r="I33" i="2"/>
  <c r="L31" i="2"/>
  <c r="K30" i="2"/>
  <c r="K31" i="2" l="1"/>
  <c r="E9" i="4"/>
  <c r="E11" i="4" s="1"/>
  <c r="E12" i="4" s="1"/>
  <c r="D12" i="4"/>
  <c r="L33" i="2"/>
  <c r="C68" i="3" l="1"/>
  <c r="J69" i="3"/>
  <c r="I69" i="3"/>
  <c r="H69" i="3"/>
  <c r="G69" i="3"/>
  <c r="F69" i="3"/>
  <c r="D69" i="3"/>
  <c r="D67" i="3"/>
  <c r="D68" i="3" l="1"/>
  <c r="D70" i="3" s="1"/>
  <c r="E67" i="3"/>
  <c r="E68" i="3" s="1"/>
  <c r="E70" i="3" l="1"/>
  <c r="F67" i="3"/>
  <c r="F68" i="3" l="1"/>
  <c r="F70" i="3" s="1"/>
  <c r="G67" i="3"/>
  <c r="G68" i="3" l="1"/>
  <c r="G70" i="3" s="1"/>
  <c r="H67" i="3"/>
  <c r="I67" i="3" l="1"/>
  <c r="I68" i="3" s="1"/>
  <c r="I70" i="3" s="1"/>
  <c r="H68" i="3"/>
  <c r="H70" i="3" s="1"/>
  <c r="J67" i="3" l="1"/>
  <c r="J68" i="3" s="1"/>
  <c r="J70" i="3" s="1"/>
  <c r="K67" i="3" l="1"/>
  <c r="K68" i="3" s="1"/>
  <c r="K69" i="3" l="1"/>
  <c r="O69" i="3" s="1"/>
  <c r="L67" i="3" l="1"/>
  <c r="L68" i="3" s="1"/>
  <c r="L70" i="3" s="1"/>
  <c r="K70" i="3"/>
  <c r="M67" i="3" l="1"/>
  <c r="M68" i="3" s="1"/>
  <c r="M70" i="3" s="1"/>
  <c r="C59" i="3" l="1"/>
  <c r="D6" i="3"/>
  <c r="I22" i="5" l="1"/>
  <c r="H22" i="5"/>
  <c r="N49" i="4"/>
  <c r="N48" i="4"/>
  <c r="N47" i="4"/>
  <c r="N46" i="4"/>
  <c r="L47" i="4"/>
  <c r="L49" i="4"/>
  <c r="L48" i="4"/>
  <c r="L46" i="4"/>
  <c r="J46" i="4"/>
  <c r="H46" i="4"/>
  <c r="N45" i="4"/>
  <c r="L45" i="4"/>
  <c r="H7" i="3" l="1"/>
  <c r="J33" i="1" l="1"/>
  <c r="J25" i="1"/>
  <c r="J35" i="1"/>
  <c r="J41" i="1" s="1"/>
  <c r="I33" i="1"/>
  <c r="I25" i="1"/>
  <c r="J9" i="9"/>
  <c r="N14" i="4" s="1"/>
  <c r="I9" i="9"/>
  <c r="L14" i="4" s="1"/>
  <c r="N39" i="4" l="1"/>
  <c r="I9" i="3"/>
  <c r="I35" i="1"/>
  <c r="I41" i="1" s="1"/>
  <c r="Q33" i="1"/>
  <c r="R33" i="1"/>
  <c r="R25" i="1"/>
  <c r="Q25" i="1"/>
  <c r="L39" i="4" l="1"/>
  <c r="H9" i="3"/>
  <c r="R35" i="1"/>
  <c r="R41" i="1" s="1"/>
  <c r="N24" i="4" s="1"/>
  <c r="Q35" i="1"/>
  <c r="Q41" i="1" s="1"/>
  <c r="L24" i="4" s="1"/>
  <c r="C46" i="11"/>
  <c r="C45" i="11"/>
  <c r="G22" i="5" l="1"/>
  <c r="F22" i="5"/>
  <c r="E22" i="5" l="1"/>
  <c r="B27" i="3" l="1"/>
  <c r="E30" i="3" s="1"/>
  <c r="E51" i="4" s="1"/>
  <c r="F72" i="9"/>
  <c r="F71" i="9"/>
  <c r="E77" i="9"/>
  <c r="E20" i="4" s="1"/>
  <c r="D77" i="9"/>
  <c r="D20" i="4" s="1"/>
  <c r="E6" i="5"/>
  <c r="E8" i="5"/>
  <c r="I30" i="3" l="1"/>
  <c r="I61" i="3" s="1"/>
  <c r="H30" i="3"/>
  <c r="H61" i="3" s="1"/>
  <c r="D30" i="3"/>
  <c r="D51" i="4" s="1"/>
  <c r="M30" i="3"/>
  <c r="M61" i="3" s="1"/>
  <c r="L30" i="3"/>
  <c r="L61" i="3" s="1"/>
  <c r="J30" i="3"/>
  <c r="J61" i="3" s="1"/>
  <c r="F30" i="3"/>
  <c r="F61" i="3" s="1"/>
  <c r="D61" i="3" l="1"/>
  <c r="E61" i="3"/>
  <c r="N51" i="4"/>
  <c r="F6" i="5"/>
  <c r="F8" i="5"/>
  <c r="H9" i="9"/>
  <c r="J14" i="4" s="1"/>
  <c r="F47" i="9"/>
  <c r="G47" i="9" s="1"/>
  <c r="H47" i="9" s="1"/>
  <c r="I47" i="9" s="1"/>
  <c r="F49" i="9"/>
  <c r="G49" i="9" s="1"/>
  <c r="H49" i="9" s="1"/>
  <c r="I49" i="9" s="1"/>
  <c r="J49" i="9" s="1"/>
  <c r="G50" i="9"/>
  <c r="H50" i="9" s="1"/>
  <c r="I50" i="9" s="1"/>
  <c r="J50" i="9" s="1"/>
  <c r="F51" i="9"/>
  <c r="G51" i="9" s="1"/>
  <c r="H51" i="9" s="1"/>
  <c r="I51" i="9" s="1"/>
  <c r="J51" i="9" s="1"/>
  <c r="G60" i="9"/>
  <c r="H60" i="9" s="1"/>
  <c r="I60" i="9" s="1"/>
  <c r="F61" i="9"/>
  <c r="F75" i="9"/>
  <c r="G75" i="9" s="1"/>
  <c r="G77" i="9" s="1"/>
  <c r="P25" i="1"/>
  <c r="G9" i="9"/>
  <c r="D52" i="9"/>
  <c r="D16" i="4" s="1"/>
  <c r="D55" i="9"/>
  <c r="D57" i="9" s="1"/>
  <c r="D62" i="9"/>
  <c r="D18" i="4" s="1"/>
  <c r="D67" i="9"/>
  <c r="D19" i="4" s="1"/>
  <c r="E9" i="9"/>
  <c r="E14" i="4" s="1"/>
  <c r="E52" i="9"/>
  <c r="E16" i="4" s="1"/>
  <c r="E62" i="9"/>
  <c r="E18" i="4" s="1"/>
  <c r="E67" i="9"/>
  <c r="E19" i="4" s="1"/>
  <c r="W11" i="1"/>
  <c r="W14" i="1"/>
  <c r="X14" i="1" s="1"/>
  <c r="Y14" i="1" s="1"/>
  <c r="Z14" i="1" s="1"/>
  <c r="F25" i="1"/>
  <c r="F33" i="1"/>
  <c r="B34" i="3"/>
  <c r="B38" i="3"/>
  <c r="I40" i="3" s="1"/>
  <c r="W12" i="1"/>
  <c r="X12" i="1" s="1"/>
  <c r="Y12" i="1" s="1"/>
  <c r="Z12" i="1" s="1"/>
  <c r="G25" i="1"/>
  <c r="G33" i="1"/>
  <c r="H45" i="4"/>
  <c r="H48" i="4"/>
  <c r="H49" i="4"/>
  <c r="H25" i="1"/>
  <c r="H33" i="1"/>
  <c r="J45" i="4"/>
  <c r="J47" i="4"/>
  <c r="J48" i="4"/>
  <c r="J49" i="4"/>
  <c r="F73" i="9"/>
  <c r="F74" i="9"/>
  <c r="F70" i="9"/>
  <c r="F66" i="9"/>
  <c r="G66" i="9" s="1"/>
  <c r="H66" i="9" s="1"/>
  <c r="I66" i="9" s="1"/>
  <c r="J66" i="9" s="1"/>
  <c r="F65" i="9"/>
  <c r="F8" i="9"/>
  <c r="F7" i="9"/>
  <c r="F6" i="9"/>
  <c r="F48" i="9"/>
  <c r="G48" i="9" s="1"/>
  <c r="H48" i="9" s="1"/>
  <c r="I48" i="9" s="1"/>
  <c r="J48" i="9" s="1"/>
  <c r="X11" i="1" l="1"/>
  <c r="W17" i="1"/>
  <c r="H14" i="4"/>
  <c r="D17" i="4"/>
  <c r="D79" i="9"/>
  <c r="E43" i="9"/>
  <c r="H40" i="3"/>
  <c r="F51" i="4"/>
  <c r="E55" i="9"/>
  <c r="G65" i="9"/>
  <c r="H65" i="9" s="1"/>
  <c r="I65" i="9" s="1"/>
  <c r="G61" i="9"/>
  <c r="H61" i="9" s="1"/>
  <c r="I61" i="9" s="1"/>
  <c r="J61" i="9" s="1"/>
  <c r="F77" i="9"/>
  <c r="F20" i="4" s="1"/>
  <c r="F32" i="5"/>
  <c r="J53" i="4"/>
  <c r="J65" i="9"/>
  <c r="J67" i="9" s="1"/>
  <c r="N19" i="4" s="1"/>
  <c r="I67" i="9"/>
  <c r="L19" i="4" s="1"/>
  <c r="G67" i="9"/>
  <c r="H19" i="4" s="1"/>
  <c r="H67" i="9"/>
  <c r="J19" i="4" s="1"/>
  <c r="J47" i="9"/>
  <c r="J52" i="9" s="1"/>
  <c r="N16" i="4" s="1"/>
  <c r="I52" i="9"/>
  <c r="L16" i="4" s="1"/>
  <c r="C38" i="3"/>
  <c r="D38" i="3" s="1"/>
  <c r="D39" i="3" s="1"/>
  <c r="K40" i="3"/>
  <c r="M40" i="3"/>
  <c r="L40" i="3"/>
  <c r="G40" i="3"/>
  <c r="J40" i="3"/>
  <c r="F40" i="3"/>
  <c r="K36" i="3"/>
  <c r="E36" i="3"/>
  <c r="E52" i="4" s="1"/>
  <c r="L36" i="3"/>
  <c r="I36" i="3"/>
  <c r="H36" i="3"/>
  <c r="I6" i="5"/>
  <c r="H6" i="5"/>
  <c r="J36" i="3"/>
  <c r="L52" i="4" s="1"/>
  <c r="M36" i="3"/>
  <c r="M45" i="3" s="1"/>
  <c r="D36" i="3"/>
  <c r="D52" i="4" s="1"/>
  <c r="F52" i="4" s="1"/>
  <c r="C34" i="3"/>
  <c r="D34" i="3" s="1"/>
  <c r="D35" i="3" s="1"/>
  <c r="G36" i="3"/>
  <c r="F36" i="3"/>
  <c r="G6" i="5"/>
  <c r="G8" i="5"/>
  <c r="H8" i="5"/>
  <c r="F35" i="1"/>
  <c r="F41" i="1" s="1"/>
  <c r="W25" i="1"/>
  <c r="V25" i="1"/>
  <c r="N25" i="1"/>
  <c r="J60" i="9"/>
  <c r="E57" i="9"/>
  <c r="E17" i="4" s="1"/>
  <c r="H75" i="9"/>
  <c r="H20" i="4"/>
  <c r="F52" i="9"/>
  <c r="F16" i="4" s="1"/>
  <c r="V33" i="1"/>
  <c r="P33" i="1"/>
  <c r="F9" i="9"/>
  <c r="F14" i="4" s="1"/>
  <c r="F67" i="9"/>
  <c r="F19" i="4" s="1"/>
  <c r="H35" i="1"/>
  <c r="H41" i="1" s="1"/>
  <c r="G35" i="1"/>
  <c r="G41" i="1" s="1"/>
  <c r="O25" i="1"/>
  <c r="D15" i="4"/>
  <c r="D21" i="4" s="1"/>
  <c r="D22" i="4" s="1"/>
  <c r="F62" i="9"/>
  <c r="F18" i="4" s="1"/>
  <c r="Y11" i="1" l="1"/>
  <c r="X17" i="1"/>
  <c r="C27" i="11"/>
  <c r="F22" i="9"/>
  <c r="U32" i="2"/>
  <c r="F39" i="4"/>
  <c r="D39" i="4"/>
  <c r="E32" i="5"/>
  <c r="I75" i="9"/>
  <c r="H77" i="9"/>
  <c r="J20" i="4" s="1"/>
  <c r="H53" i="4"/>
  <c r="E38" i="3"/>
  <c r="F38" i="3" s="1"/>
  <c r="F9" i="3"/>
  <c r="H39" i="4"/>
  <c r="L53" i="4"/>
  <c r="G32" i="5"/>
  <c r="N53" i="4"/>
  <c r="I32" i="5"/>
  <c r="G9" i="3"/>
  <c r="J39" i="4"/>
  <c r="H32" i="5"/>
  <c r="I33" i="5"/>
  <c r="H33" i="5"/>
  <c r="N52" i="4"/>
  <c r="L45" i="3"/>
  <c r="Y33" i="1"/>
  <c r="Z33" i="1"/>
  <c r="E45" i="3"/>
  <c r="O36" i="3"/>
  <c r="D45" i="3"/>
  <c r="E34" i="3"/>
  <c r="E35" i="3" s="1"/>
  <c r="H52" i="4"/>
  <c r="J52" i="4"/>
  <c r="D9" i="3"/>
  <c r="I8" i="5"/>
  <c r="N35" i="1"/>
  <c r="N41" i="1" s="1"/>
  <c r="F24" i="4" s="1"/>
  <c r="P35" i="1"/>
  <c r="P41" i="1" s="1"/>
  <c r="J24" i="4" s="1"/>
  <c r="V35" i="1"/>
  <c r="E7" i="5" s="1"/>
  <c r="E4" i="5" s="1"/>
  <c r="O35" i="1"/>
  <c r="O41" i="1" s="1"/>
  <c r="H24" i="4" s="1"/>
  <c r="W33" i="1"/>
  <c r="W35" i="1" s="1"/>
  <c r="X33" i="1"/>
  <c r="E15" i="4"/>
  <c r="E21" i="4" s="1"/>
  <c r="E22" i="4" s="1"/>
  <c r="G62" i="9"/>
  <c r="Z11" i="1" l="1"/>
  <c r="Z17" i="1" s="1"/>
  <c r="Y17" i="1"/>
  <c r="AA32" i="2"/>
  <c r="X32" i="2"/>
  <c r="E24" i="4"/>
  <c r="E25" i="4" s="1"/>
  <c r="D24" i="4"/>
  <c r="D25" i="4" s="1"/>
  <c r="E28" i="5"/>
  <c r="H62" i="9"/>
  <c r="J18" i="4" s="1"/>
  <c r="E39" i="3"/>
  <c r="D10" i="3"/>
  <c r="F39" i="3"/>
  <c r="G38" i="3"/>
  <c r="J75" i="9"/>
  <c r="J77" i="9" s="1"/>
  <c r="N20" i="4" s="1"/>
  <c r="I77" i="9"/>
  <c r="L20" i="4" s="1"/>
  <c r="X25" i="1"/>
  <c r="F34" i="3"/>
  <c r="F35" i="3" s="1"/>
  <c r="V41" i="1"/>
  <c r="F7" i="5"/>
  <c r="F4" i="5" s="1"/>
  <c r="W41" i="1"/>
  <c r="E79" i="9"/>
  <c r="H18" i="4"/>
  <c r="X35" i="1" l="1"/>
  <c r="X41" i="1" s="1"/>
  <c r="H38" i="3"/>
  <c r="F28" i="5"/>
  <c r="G39" i="3"/>
  <c r="J62" i="9"/>
  <c r="N18" i="4" s="1"/>
  <c r="I62" i="9"/>
  <c r="L18" i="4" s="1"/>
  <c r="Y25" i="1"/>
  <c r="Z25" i="1"/>
  <c r="G34" i="3"/>
  <c r="H34" i="3" s="1"/>
  <c r="G7" i="5" l="1"/>
  <c r="G4" i="5" s="1"/>
  <c r="Z35" i="1"/>
  <c r="Y35" i="1"/>
  <c r="H7" i="5" s="1"/>
  <c r="H39" i="3"/>
  <c r="I38" i="3"/>
  <c r="G35" i="3"/>
  <c r="H35" i="3"/>
  <c r="I34" i="3"/>
  <c r="J34" i="3" s="1"/>
  <c r="H4" i="5" l="1"/>
  <c r="Z41" i="1"/>
  <c r="I7" i="5"/>
  <c r="Y41" i="1"/>
  <c r="J38" i="3"/>
  <c r="I39" i="3"/>
  <c r="G28" i="5"/>
  <c r="K34" i="3"/>
  <c r="L34" i="3" s="1"/>
  <c r="I35" i="3"/>
  <c r="I4" i="5" l="1"/>
  <c r="J39" i="3"/>
  <c r="H28" i="5"/>
  <c r="K38" i="3"/>
  <c r="K35" i="3"/>
  <c r="J35" i="3"/>
  <c r="L38" i="3" l="1"/>
  <c r="N41" i="3"/>
  <c r="K39" i="3"/>
  <c r="I28" i="5"/>
  <c r="L35" i="3"/>
  <c r="M34" i="3"/>
  <c r="M38" i="3" l="1"/>
  <c r="L39" i="3"/>
  <c r="M35" i="3"/>
  <c r="G55" i="9" l="1"/>
  <c r="G52" i="9"/>
  <c r="H16" i="4" l="1"/>
  <c r="R8" i="2"/>
  <c r="U8" i="2" l="1"/>
  <c r="H52" i="9"/>
  <c r="J16" i="4" s="1"/>
  <c r="F57" i="9"/>
  <c r="F17" i="4" s="1"/>
  <c r="G57" i="9"/>
  <c r="F28" i="9"/>
  <c r="H17" i="4" l="1"/>
  <c r="G79" i="9"/>
  <c r="AA8" i="2"/>
  <c r="X8" i="2"/>
  <c r="I55" i="9"/>
  <c r="H57" i="9"/>
  <c r="J17" i="4" s="1"/>
  <c r="I56" i="9"/>
  <c r="J15" i="4"/>
  <c r="F44" i="9"/>
  <c r="F79" i="9" s="1"/>
  <c r="H15" i="4"/>
  <c r="H21" i="4" s="1"/>
  <c r="F15" i="4" l="1"/>
  <c r="F21" i="4" s="1"/>
  <c r="J55" i="9"/>
  <c r="J21" i="4"/>
  <c r="J56" i="9"/>
  <c r="I57" i="9"/>
  <c r="L17" i="4" s="1"/>
  <c r="H79" i="9"/>
  <c r="J57" i="9" l="1"/>
  <c r="N17" i="4" s="1"/>
  <c r="J79" i="9"/>
  <c r="N15" i="4"/>
  <c r="I79" i="9"/>
  <c r="L15" i="4"/>
  <c r="L21" i="4" s="1"/>
  <c r="N21" i="4" l="1"/>
  <c r="G30" i="3" l="1"/>
  <c r="G61" i="3" s="1"/>
  <c r="C27" i="3"/>
  <c r="C54" i="3" s="1"/>
  <c r="D27" i="3" l="1"/>
  <c r="D59" i="3" s="1"/>
  <c r="H45" i="3"/>
  <c r="I45" i="3"/>
  <c r="G45" i="3"/>
  <c r="F33" i="5"/>
  <c r="J51" i="4"/>
  <c r="G10" i="3" s="1"/>
  <c r="C43" i="3"/>
  <c r="J45" i="3"/>
  <c r="F45" i="3"/>
  <c r="E33" i="5"/>
  <c r="H51" i="4"/>
  <c r="F10" i="3" s="1"/>
  <c r="E27" i="3" l="1"/>
  <c r="E29" i="3" s="1"/>
  <c r="E59" i="3"/>
  <c r="D29" i="3"/>
  <c r="D28" i="3"/>
  <c r="D43" i="3"/>
  <c r="E29" i="5"/>
  <c r="E27" i="5" s="1"/>
  <c r="E28" i="3"/>
  <c r="E44" i="3" s="1"/>
  <c r="E27" i="4" s="1"/>
  <c r="E43" i="3"/>
  <c r="D60" i="3" l="1"/>
  <c r="D44" i="3"/>
  <c r="E60" i="3"/>
  <c r="F27" i="4" l="1"/>
  <c r="D27" i="4"/>
  <c r="D29" i="4" s="1"/>
  <c r="D31" i="4" s="1"/>
  <c r="D32" i="4" s="1"/>
  <c r="D37" i="4" s="1"/>
  <c r="E29" i="4"/>
  <c r="E31" i="4" s="1"/>
  <c r="E32" i="4" s="1"/>
  <c r="D48" i="3"/>
  <c r="E48" i="3"/>
  <c r="E62" i="3"/>
  <c r="D62" i="3"/>
  <c r="E37" i="4" l="1"/>
  <c r="H47" i="4"/>
  <c r="F27" i="3"/>
  <c r="F59" i="3" l="1"/>
  <c r="F29" i="3"/>
  <c r="G27" i="3"/>
  <c r="G29" i="3" s="1"/>
  <c r="F28" i="3"/>
  <c r="F44" i="3" s="1"/>
  <c r="F43" i="3"/>
  <c r="F60" i="3" l="1"/>
  <c r="G43" i="3"/>
  <c r="H27" i="3"/>
  <c r="H29" i="3" s="1"/>
  <c r="F29" i="5"/>
  <c r="F27" i="5" s="1"/>
  <c r="G59" i="3"/>
  <c r="G28" i="3"/>
  <c r="G44" i="3" s="1"/>
  <c r="H27" i="4" s="1"/>
  <c r="G60" i="3" l="1"/>
  <c r="G62" i="3" s="1"/>
  <c r="F62" i="3"/>
  <c r="H43" i="3"/>
  <c r="I27" i="3"/>
  <c r="H59" i="3"/>
  <c r="H28" i="3"/>
  <c r="H44" i="3" s="1"/>
  <c r="F48" i="3"/>
  <c r="I29" i="3" l="1"/>
  <c r="J27" i="3"/>
  <c r="H60" i="3"/>
  <c r="I28" i="3"/>
  <c r="I43" i="3"/>
  <c r="I59" i="3"/>
  <c r="G48" i="3"/>
  <c r="I44" i="3" l="1"/>
  <c r="J27" i="4" s="1"/>
  <c r="J29" i="3"/>
  <c r="K27" i="3"/>
  <c r="J43" i="3"/>
  <c r="J59" i="3"/>
  <c r="J28" i="3"/>
  <c r="J44" i="3" s="1"/>
  <c r="I60" i="3"/>
  <c r="I62" i="3" s="1"/>
  <c r="H62" i="3"/>
  <c r="H48" i="3"/>
  <c r="K30" i="3" l="1"/>
  <c r="K28" i="3"/>
  <c r="K29" i="3"/>
  <c r="K43" i="3"/>
  <c r="K59" i="3"/>
  <c r="I48" i="3"/>
  <c r="J60" i="3"/>
  <c r="K44" i="3" l="1"/>
  <c r="L27" i="4" s="1"/>
  <c r="H29" i="5"/>
  <c r="H27" i="5" s="1"/>
  <c r="K61" i="3"/>
  <c r="O61" i="3" s="1"/>
  <c r="L27" i="3"/>
  <c r="L59" i="3" s="1"/>
  <c r="K45" i="3"/>
  <c r="O45" i="3" s="1"/>
  <c r="O30" i="3"/>
  <c r="L51" i="4"/>
  <c r="J62" i="3"/>
  <c r="G33" i="5"/>
  <c r="J48" i="3"/>
  <c r="K60" i="3"/>
  <c r="L43" i="3" l="1"/>
  <c r="I10" i="3"/>
  <c r="H10" i="3"/>
  <c r="L28" i="3"/>
  <c r="L29" i="3"/>
  <c r="K48" i="3"/>
  <c r="K62" i="3"/>
  <c r="M27" i="3"/>
  <c r="G29" i="5"/>
  <c r="G27" i="5" s="1"/>
  <c r="O60" i="3"/>
  <c r="O62" i="3" s="1"/>
  <c r="L44" i="3" l="1"/>
  <c r="L48" i="3" s="1"/>
  <c r="L60" i="3"/>
  <c r="L62" i="3" s="1"/>
  <c r="I29" i="5"/>
  <c r="I27" i="5" s="1"/>
  <c r="M59" i="3"/>
  <c r="M43" i="3"/>
  <c r="M29" i="3"/>
  <c r="M28" i="3"/>
  <c r="M44" i="3" l="1"/>
  <c r="N27" i="4" s="1"/>
  <c r="M60" i="3"/>
  <c r="M62" i="3" s="1"/>
  <c r="M48" i="3" l="1"/>
  <c r="D40" i="5" l="1"/>
  <c r="D17" i="5"/>
  <c r="D10" i="5"/>
  <c r="R14" i="2"/>
  <c r="U14" i="2" l="1"/>
  <c r="X14" i="2" l="1"/>
  <c r="AA14" i="2" l="1"/>
  <c r="U20" i="2"/>
  <c r="R20" i="2"/>
  <c r="X20" i="2" l="1"/>
  <c r="AA20" i="2" l="1"/>
  <c r="R31" i="2"/>
  <c r="H9" i="4" s="1"/>
  <c r="Q31" i="2"/>
  <c r="U31" i="2"/>
  <c r="T31" i="2" s="1"/>
  <c r="J9" i="4"/>
  <c r="J11" i="4" s="1"/>
  <c r="M6" i="10"/>
  <c r="G12" i="5" s="1"/>
  <c r="R30" i="2"/>
  <c r="H6" i="4"/>
  <c r="H8" i="4" s="1"/>
  <c r="L10" i="10"/>
  <c r="F13" i="5"/>
  <c r="R26" i="2"/>
  <c r="AA30" i="2"/>
  <c r="Z30" i="2" l="1"/>
  <c r="N6" i="4"/>
  <c r="X30" i="2"/>
  <c r="X26" i="2"/>
  <c r="U30" i="2"/>
  <c r="U26" i="2"/>
  <c r="C4" i="11"/>
  <c r="R33" i="2"/>
  <c r="Q30" i="2"/>
  <c r="M14" i="10"/>
  <c r="G34" i="5" s="1"/>
  <c r="X31" i="2"/>
  <c r="H11" i="4"/>
  <c r="L6" i="10"/>
  <c r="F12" i="5" l="1"/>
  <c r="L14" i="10"/>
  <c r="I11" i="4"/>
  <c r="H12" i="4"/>
  <c r="AA31" i="2"/>
  <c r="AA26" i="2"/>
  <c r="L9" i="4"/>
  <c r="W31" i="2"/>
  <c r="T30" i="2"/>
  <c r="U33" i="2"/>
  <c r="J6" i="4"/>
  <c r="X33" i="2"/>
  <c r="W30" i="2"/>
  <c r="L6" i="4"/>
  <c r="N8" i="4"/>
  <c r="O10" i="10"/>
  <c r="I13" i="5" s="1"/>
  <c r="F4" i="11" l="1"/>
  <c r="L8" i="4"/>
  <c r="N10" i="10"/>
  <c r="H13" i="5" s="1"/>
  <c r="J8" i="4"/>
  <c r="M10" i="10"/>
  <c r="K11" i="4"/>
  <c r="L11" i="4"/>
  <c r="M11" i="4" s="1"/>
  <c r="N6" i="10"/>
  <c r="Z31" i="2"/>
  <c r="N9" i="4"/>
  <c r="AA33" i="2"/>
  <c r="H22" i="4"/>
  <c r="K4" i="11"/>
  <c r="I12" i="4"/>
  <c r="F34" i="5"/>
  <c r="L17" i="10"/>
  <c r="F8" i="3" l="1"/>
  <c r="H71" i="4"/>
  <c r="C5" i="11" s="1"/>
  <c r="C8" i="11" s="1"/>
  <c r="F59" i="5"/>
  <c r="F60" i="5" s="1"/>
  <c r="I22" i="4"/>
  <c r="K5" i="11"/>
  <c r="H25" i="4"/>
  <c r="N11" i="4"/>
  <c r="O11" i="4" s="1"/>
  <c r="O6" i="10"/>
  <c r="H12" i="5"/>
  <c r="N14" i="10"/>
  <c r="M17" i="10"/>
  <c r="G13" i="5"/>
  <c r="D4" i="11"/>
  <c r="J12" i="4"/>
  <c r="E4" i="11"/>
  <c r="L12" i="4"/>
  <c r="M12" i="4" s="1"/>
  <c r="L22" i="4" l="1"/>
  <c r="M22" i="4" s="1"/>
  <c r="M4" i="11"/>
  <c r="H59" i="5"/>
  <c r="H60" i="5" s="1"/>
  <c r="J22" i="4"/>
  <c r="L4" i="11"/>
  <c r="K12" i="4"/>
  <c r="J38" i="4"/>
  <c r="G8" i="3"/>
  <c r="H34" i="5"/>
  <c r="N17" i="10"/>
  <c r="I12" i="5"/>
  <c r="O14" i="10"/>
  <c r="N12" i="4"/>
  <c r="O12" i="4" s="1"/>
  <c r="I25" i="4"/>
  <c r="K6" i="11"/>
  <c r="H29" i="4"/>
  <c r="I29" i="4" l="1"/>
  <c r="H31" i="4"/>
  <c r="N22" i="4"/>
  <c r="O22" i="4" s="1"/>
  <c r="N4" i="11"/>
  <c r="N71" i="4"/>
  <c r="F5" i="11" s="1"/>
  <c r="F8" i="11" s="1"/>
  <c r="I34" i="5"/>
  <c r="O17" i="10"/>
  <c r="H8" i="3"/>
  <c r="L38" i="4"/>
  <c r="J71" i="4"/>
  <c r="D5" i="11" s="1"/>
  <c r="D8" i="11" s="1"/>
  <c r="G59" i="5"/>
  <c r="G60" i="5" s="1"/>
  <c r="K22" i="4"/>
  <c r="L5" i="11"/>
  <c r="J25" i="4"/>
  <c r="L71" i="4"/>
  <c r="E5" i="11" s="1"/>
  <c r="E8" i="11" s="1"/>
  <c r="I59" i="5"/>
  <c r="I60" i="5" s="1"/>
  <c r="M5" i="11"/>
  <c r="L25" i="4"/>
  <c r="M25" i="4" s="1"/>
  <c r="M6" i="11" l="1"/>
  <c r="L29" i="4"/>
  <c r="M29" i="4" s="1"/>
  <c r="K25" i="4"/>
  <c r="L6" i="11"/>
  <c r="J29" i="4"/>
  <c r="N38" i="4"/>
  <c r="I8" i="3"/>
  <c r="N5" i="11"/>
  <c r="N25" i="4"/>
  <c r="O25" i="4" s="1"/>
  <c r="F35" i="5"/>
  <c r="F31" i="5" s="1"/>
  <c r="F25" i="5" s="1"/>
  <c r="H32" i="4"/>
  <c r="I32" i="4" l="1"/>
  <c r="F63" i="5"/>
  <c r="K7" i="11"/>
  <c r="F64" i="5"/>
  <c r="N6" i="11"/>
  <c r="N29" i="4"/>
  <c r="O29" i="4" s="1"/>
  <c r="K29" i="4"/>
  <c r="J31" i="4"/>
  <c r="L31" i="4"/>
  <c r="H35" i="5" l="1"/>
  <c r="H31" i="5" s="1"/>
  <c r="H25" i="5" s="1"/>
  <c r="L32" i="4"/>
  <c r="M32" i="4" s="1"/>
  <c r="G35" i="5"/>
  <c r="G31" i="5" s="1"/>
  <c r="G25" i="5" s="1"/>
  <c r="J32" i="4"/>
  <c r="N31" i="4"/>
  <c r="I35" i="5" l="1"/>
  <c r="I31" i="5" s="1"/>
  <c r="I25" i="5" s="1"/>
  <c r="N32" i="4"/>
  <c r="O32" i="4" s="1"/>
  <c r="G63" i="5"/>
  <c r="K32" i="4"/>
  <c r="G64" i="5"/>
  <c r="L7" i="11"/>
  <c r="J37" i="4"/>
  <c r="G7" i="3" s="1"/>
  <c r="H64" i="5"/>
  <c r="H63" i="5"/>
  <c r="M7" i="11"/>
  <c r="L37" i="4"/>
  <c r="I7" i="3" s="1"/>
  <c r="N37" i="4" l="1"/>
  <c r="N7" i="11"/>
  <c r="I64" i="5"/>
  <c r="I63" i="5"/>
  <c r="O5" i="2"/>
  <c r="O6" i="2"/>
  <c r="O8" i="2"/>
  <c r="O12" i="2"/>
  <c r="O11" i="2"/>
  <c r="O14" i="2" s="1"/>
  <c r="O17" i="2"/>
  <c r="O18" i="2"/>
  <c r="O20" i="2" l="1"/>
  <c r="O24" i="2"/>
  <c r="N31" i="2"/>
  <c r="F9" i="4"/>
  <c r="F11" i="4" s="1"/>
  <c r="K6" i="10"/>
  <c r="E12" i="5" s="1"/>
  <c r="O23" i="2"/>
  <c r="O26" i="2" s="1"/>
  <c r="F6" i="4"/>
  <c r="K10" i="10" s="1"/>
  <c r="F8" i="4"/>
  <c r="B4" i="11" s="1"/>
  <c r="F12" i="4"/>
  <c r="F22" i="4"/>
  <c r="F25" i="4"/>
  <c r="F29" i="4"/>
  <c r="G29" i="4" l="1"/>
  <c r="F31" i="4"/>
  <c r="J6" i="11"/>
  <c r="G25" i="4"/>
  <c r="G22" i="4"/>
  <c r="J5" i="11"/>
  <c r="J4" i="11"/>
  <c r="G12" i="4"/>
  <c r="E13" i="5"/>
  <c r="O33" i="2"/>
  <c r="N30" i="2"/>
  <c r="E58" i="5" s="1"/>
  <c r="K14" i="10"/>
  <c r="G11" i="4"/>
  <c r="E34" i="5" l="1"/>
  <c r="K17" i="10"/>
  <c r="F71" i="4"/>
  <c r="B5" i="11" s="1"/>
  <c r="B8" i="11" s="1"/>
  <c r="E59" i="5"/>
  <c r="E60" i="5" s="1"/>
  <c r="E35" i="5"/>
  <c r="H37" i="4"/>
  <c r="F7" i="3" s="1"/>
  <c r="F32" i="4"/>
  <c r="F37" i="4" l="1"/>
  <c r="G32" i="4"/>
  <c r="J7" i="11"/>
  <c r="E64" i="5"/>
  <c r="E63" i="5"/>
  <c r="E23" i="5"/>
  <c r="F23" i="5" s="1"/>
  <c r="G23" i="5" s="1"/>
  <c r="H23" i="5" s="1"/>
  <c r="I23" i="5" s="1"/>
  <c r="H38" i="4"/>
  <c r="D8" i="3"/>
  <c r="D38" i="4"/>
  <c r="E31" i="5"/>
  <c r="E25" i="5" s="1"/>
  <c r="F38" i="4" l="1"/>
  <c r="D41" i="4"/>
  <c r="F41" i="4"/>
  <c r="D7" i="3"/>
  <c r="D11" i="3" s="1"/>
  <c r="E41" i="4" l="1"/>
  <c r="D43" i="4"/>
  <c r="D12" i="3" s="1"/>
  <c r="D14" i="3" s="1"/>
  <c r="E16" i="3" l="1"/>
  <c r="E15" i="3"/>
  <c r="D19" i="3"/>
  <c r="G21" i="5" l="1"/>
  <c r="G19" i="5" s="1"/>
  <c r="I21" i="5"/>
  <c r="I19" i="5" s="1"/>
  <c r="F21" i="5"/>
  <c r="F19" i="5" s="1"/>
  <c r="E21" i="5"/>
  <c r="E19" i="5" s="1"/>
  <c r="D45" i="4"/>
  <c r="E19" i="3"/>
  <c r="H21" i="5"/>
  <c r="H19" i="5" s="1"/>
  <c r="H49" i="5" l="1"/>
  <c r="H47" i="5"/>
  <c r="H48" i="5"/>
  <c r="H66" i="5"/>
  <c r="H46" i="5"/>
  <c r="H37" i="5"/>
  <c r="F45" i="4"/>
  <c r="F54" i="4" s="1"/>
  <c r="D54" i="4"/>
  <c r="E36" i="4" s="1"/>
  <c r="E54" i="4" s="1"/>
  <c r="E46" i="5"/>
  <c r="E47" i="5"/>
  <c r="E49" i="5"/>
  <c r="E37" i="5"/>
  <c r="E66" i="5"/>
  <c r="E48" i="5"/>
  <c r="F49" i="5"/>
  <c r="F47" i="5"/>
  <c r="F46" i="5"/>
  <c r="F48" i="5"/>
  <c r="F66" i="5"/>
  <c r="F37" i="5"/>
  <c r="I49" i="5"/>
  <c r="I66" i="5"/>
  <c r="I46" i="5"/>
  <c r="I47" i="5"/>
  <c r="I48" i="5"/>
  <c r="I37" i="5"/>
  <c r="G37" i="5"/>
  <c r="G50" i="5"/>
  <c r="G48" i="5"/>
  <c r="G46" i="5"/>
  <c r="G47" i="5"/>
  <c r="G66" i="5"/>
  <c r="G49" i="5"/>
  <c r="G65" i="5" l="1"/>
  <c r="I65" i="5"/>
  <c r="I50" i="5"/>
  <c r="F65" i="5"/>
  <c r="F50" i="5"/>
  <c r="E65" i="5"/>
  <c r="E50" i="5"/>
  <c r="E15" i="5"/>
  <c r="J8" i="11"/>
  <c r="H36" i="4"/>
  <c r="H65" i="5"/>
  <c r="H50" i="5"/>
  <c r="F6" i="3" l="1"/>
  <c r="F11" i="3" s="1"/>
  <c r="F14" i="3" s="1"/>
  <c r="H54" i="4"/>
  <c r="E55" i="5"/>
  <c r="E10" i="5"/>
  <c r="E45" i="5" l="1"/>
  <c r="E17" i="5"/>
  <c r="E40" i="5" s="1"/>
  <c r="E53" i="5"/>
  <c r="E54" i="5"/>
  <c r="F15" i="5"/>
  <c r="K8" i="11"/>
  <c r="J36" i="4"/>
  <c r="G6" i="3" l="1"/>
  <c r="G11" i="3" s="1"/>
  <c r="G14" i="3" s="1"/>
  <c r="J54" i="4"/>
  <c r="F10" i="5"/>
  <c r="F55" i="5"/>
  <c r="F45" i="5" l="1"/>
  <c r="F53" i="5"/>
  <c r="F54" i="5"/>
  <c r="F17" i="5"/>
  <c r="F40" i="5" s="1"/>
  <c r="G15" i="5"/>
  <c r="L8" i="11"/>
  <c r="L36" i="4"/>
  <c r="H6" i="3" l="1"/>
  <c r="H11" i="3" s="1"/>
  <c r="H14" i="3" s="1"/>
  <c r="L54" i="4"/>
  <c r="G10" i="5"/>
  <c r="G55" i="5"/>
  <c r="G54" i="5" l="1"/>
  <c r="G45" i="5"/>
  <c r="G53" i="5"/>
  <c r="G17" i="5"/>
  <c r="G40" i="5" s="1"/>
  <c r="H15" i="5"/>
  <c r="M8" i="11"/>
  <c r="N36" i="4"/>
  <c r="N54" i="4" l="1"/>
  <c r="I6" i="3"/>
  <c r="I11" i="3" s="1"/>
  <c r="I14" i="3" s="1"/>
  <c r="H10" i="5"/>
  <c r="H55" i="5"/>
  <c r="H53" i="5" l="1"/>
  <c r="H17" i="5"/>
  <c r="H40" i="5" s="1"/>
  <c r="H54" i="5"/>
  <c r="H45" i="5"/>
  <c r="I15" i="5"/>
  <c r="N8" i="11"/>
  <c r="I10" i="5" l="1"/>
  <c r="I55" i="5"/>
  <c r="I54" i="5" l="1"/>
  <c r="I45" i="5"/>
  <c r="I53" i="5"/>
  <c r="I17" i="5"/>
  <c r="I4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Georges Claes</author>
  </authors>
  <commentList>
    <comment ref="F7" authorId="0" shapeId="0" xr:uid="{92A5B6A5-B617-4A90-AAF5-4386C4AFE518}">
      <text>
        <r>
          <rPr>
            <b/>
            <sz val="9"/>
            <color indexed="81"/>
            <rFont val="Tahoma"/>
            <family val="2"/>
          </rPr>
          <t>Georges Claes:</t>
        </r>
        <r>
          <rPr>
            <sz val="9"/>
            <color indexed="81"/>
            <rFont val="Tahoma"/>
            <family val="2"/>
          </rPr>
          <t xml:space="preserve">
Veuillez remplir ici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Georges Claes</author>
  </authors>
  <commentList>
    <comment ref="C3" authorId="0" shapeId="0" xr:uid="{DDE77898-AFFF-4AB2-B49D-7D60CB12F628}">
      <text>
        <r>
          <rPr>
            <b/>
            <sz val="9"/>
            <color indexed="81"/>
            <rFont val="Tahoma"/>
            <family val="2"/>
          </rPr>
          <t>Georges Claes:</t>
        </r>
        <r>
          <rPr>
            <sz val="9"/>
            <color indexed="81"/>
            <rFont val="Tahoma"/>
            <family val="2"/>
          </rPr>
          <t xml:space="preserve">
Veuilleze remplir ici l'année en question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tc={0E051FDA-EBAC-445F-BEC9-D198846BA314}</author>
  </authors>
  <commentList>
    <comment ref="B4" authorId="0" shapeId="0" xr:uid="{0E051FDA-EBAC-445F-BEC9-D198846BA314}">
      <text>
        <t>[Threaded comment]
Your version of Excel allows you to read this threaded comment; however, any edits to it will get removed if the file is opened in a newer version of Excel. Learn more: https://go.microsoft.com/fwlink/?linkid=870924
Comment:
    Remplissez l'année d'achat</t>
      </text>
    </comment>
  </commentList>
</comments>
</file>

<file path=xl/sharedStrings.xml><?xml version="1.0" encoding="utf-8"?>
<sst xmlns="http://schemas.openxmlformats.org/spreadsheetml/2006/main" count="722" uniqueCount="447">
  <si>
    <t>Nom de l'entreprise</t>
  </si>
  <si>
    <t>PAYS</t>
  </si>
  <si>
    <t>P</t>
  </si>
  <si>
    <t>L</t>
  </si>
  <si>
    <t>A</t>
  </si>
  <si>
    <t>N</t>
  </si>
  <si>
    <t xml:space="preserve"> </t>
  </si>
  <si>
    <t>F</t>
  </si>
  <si>
    <t>I</t>
  </si>
  <si>
    <t>C</t>
  </si>
  <si>
    <t>E</t>
  </si>
  <si>
    <t>R</t>
  </si>
  <si>
    <t>CINQ ANS</t>
  </si>
  <si>
    <t xml:space="preserve">         DOIT ÊTRE REMPLI DE préférence EN MONNAIE LOCALE</t>
  </si>
  <si>
    <t xml:space="preserve"> ===&gt;</t>
  </si>
  <si>
    <t>VEUILLEZ NOTIFIER SUR CHAQUE PAGE DANS QUELLE DEVISE VOUS AVEZ REMPLI LES CHIFFRES</t>
  </si>
  <si>
    <t>LISEZ ATTENTIVEMENT LES NOTES SUR LE BAS DE CHAQUE PAGE</t>
  </si>
  <si>
    <t>En principe, il suffit de remplir les cellules jaunes</t>
  </si>
  <si>
    <t>Les autres cellules sont dotées de formules qui donnent immédiatement un résultat</t>
  </si>
  <si>
    <t>Il est recommandé de remplir les cellules dans votre devise locale puis de faire une brève récapitulation en euros pour les investisseurs potentiels</t>
  </si>
  <si>
    <t>20/08/2024 : Mise à jour du formulaire de modèle de plan financier d'OVO, conçu le 26 janvier 2021, par Georges Claes</t>
  </si>
  <si>
    <t>EXPRIME EN EUROS</t>
  </si>
  <si>
    <t>Chiffre d'affaires</t>
  </si>
  <si>
    <t>Année 1</t>
  </si>
  <si>
    <t>Année 2</t>
  </si>
  <si>
    <t>Année 3</t>
  </si>
  <si>
    <t>Année 4</t>
  </si>
  <si>
    <t>Année 5</t>
  </si>
  <si>
    <t>Chiffres clés financiers</t>
  </si>
  <si>
    <t>Chiffre d'affaires budgété</t>
  </si>
  <si>
    <t>Marge brute</t>
  </si>
  <si>
    <t>Chiffre d'affaires de rentabilité</t>
  </si>
  <si>
    <t>EBITDA</t>
  </si>
  <si>
    <t>EBIT</t>
  </si>
  <si>
    <t>Bénéfice net</t>
  </si>
  <si>
    <t>% Ratio</t>
  </si>
  <si>
    <t xml:space="preserve">Position de trésorerie FIN de période </t>
  </si>
  <si>
    <t>Les effectifs</t>
  </si>
  <si>
    <t>Debut de l'année 1</t>
  </si>
  <si>
    <t>Fin de l'année 1</t>
  </si>
  <si>
    <t xml:space="preserve">    Année 2</t>
  </si>
  <si>
    <t xml:space="preserve">    Année 3</t>
  </si>
  <si>
    <t>Nombre de salariés</t>
  </si>
  <si>
    <t>convertisseur valeur monnaie locale contre euro :</t>
  </si>
  <si>
    <t>valeur de clôture à la date de</t>
  </si>
  <si>
    <t>Rédigé en CFA</t>
  </si>
  <si>
    <t>VENTES REALISEES ET MARGE BRUT</t>
  </si>
  <si>
    <t>PREVISION DES VENTES en monnaie locale</t>
  </si>
  <si>
    <t>Année - 2</t>
  </si>
  <si>
    <t>Année - 1</t>
  </si>
  <si>
    <t>Année en cours</t>
  </si>
  <si>
    <t>ANNEE 2</t>
  </si>
  <si>
    <t>ANNEE 3</t>
  </si>
  <si>
    <t>ANNEE 4</t>
  </si>
  <si>
    <t>ANNEE 5</t>
  </si>
  <si>
    <t>*voir les remarques</t>
  </si>
  <si>
    <t>SEMESTRE 1</t>
  </si>
  <si>
    <t>SEMESTRE 2</t>
  </si>
  <si>
    <t>Nom</t>
  </si>
  <si>
    <t>Quantité</t>
  </si>
  <si>
    <t>Prix par unité</t>
  </si>
  <si>
    <t>Total 1</t>
  </si>
  <si>
    <t>Revenu</t>
  </si>
  <si>
    <t>Produit 1</t>
  </si>
  <si>
    <t>Coût des marchandises vendues</t>
  </si>
  <si>
    <t>Produit 2</t>
  </si>
  <si>
    <t>Total 2</t>
  </si>
  <si>
    <t>Produit 3</t>
  </si>
  <si>
    <t>Total 3</t>
  </si>
  <si>
    <t>Produit 4</t>
  </si>
  <si>
    <t>Total 4</t>
  </si>
  <si>
    <t>GRAND TOTAL</t>
  </si>
  <si>
    <t>SEMESTER 1</t>
  </si>
  <si>
    <t>SEMESTER 2</t>
  </si>
  <si>
    <t>YEAR 1</t>
  </si>
  <si>
    <t>YEAR 2</t>
  </si>
  <si>
    <t>YEAR 3</t>
  </si>
  <si>
    <t>TOTAL</t>
  </si>
  <si>
    <t>Marge Brute</t>
  </si>
  <si>
    <t>Le nombre de produits peut bien sûr être augmenté par l'ajout de lignes</t>
  </si>
  <si>
    <t>REMARQUES</t>
  </si>
  <si>
    <t>*</t>
  </si>
  <si>
    <t>Un produit peut être un produit commercial ou un produit assemblé ou fabriqué ou un projet ou un service fabriqué</t>
  </si>
  <si>
    <t>Define your sales unit !</t>
  </si>
  <si>
    <t>Coût des biens utilisés -&gt; Par souci de simplification, nous ne prenons en compte que le coût matériel de l'utilisation des matières premières pour les transformer en un produit semi-fini ou fini (incluant éventuellement le coût de l'emballage non consigné)</t>
  </si>
  <si>
    <t>-&gt; éventuellement, nous pouvons également indiquer le coût de l'emballage sur la ligne suivante et le mentionner comme nom (coût de l'emballage)</t>
  </si>
  <si>
    <t>-&gt; les autres coûts générés comme le travail et l'énergie utilisée, nous les calculerons dans l'étape suivante de la liste des dépenses</t>
  </si>
  <si>
    <t>Dans le cas d'un service, nous ne calculons ni un coût de vente ni un coût de production, de sorte que la marge brute d'un service sera égale au revenu. Tous les coûts réalisés dans l'entreprise seront calculés dans la liste des dépenses opérationnelles (voir onglet suivant)</t>
  </si>
  <si>
    <t>============&gt;</t>
  </si>
  <si>
    <t>Proposition pour définir votre prix de vente dans le cas d'une entreprise de montage ou de production :</t>
  </si>
  <si>
    <t>1. faites la somme -&gt;</t>
  </si>
  <si>
    <t>. Des matières premières ou parties consommées</t>
  </si>
  <si>
    <t xml:space="preserve">. le nombre d'heures de travail pour arriver à un produit final multiplié par le salaire horaire  </t>
  </si>
  <si>
    <t>. le cas échéant, les coûts d'énergie consommés</t>
  </si>
  <si>
    <t xml:space="preserve">2. Multipliez cette somme par un facteur entre de 1,5 à 2 afin d'obtenir votre prix de vente   </t>
  </si>
  <si>
    <t>Pour finir, comparez si possible votre prix de vente calculé avec les prix actuels du marché</t>
  </si>
  <si>
    <t>PRÉVOIR LES DÉPENSES OPÉRATIONNELLES</t>
  </si>
  <si>
    <t>Historique</t>
  </si>
  <si>
    <t>FORECAST =&gt;</t>
  </si>
  <si>
    <t>ANNEE - 2</t>
  </si>
  <si>
    <t>ANNEE -1</t>
  </si>
  <si>
    <t>Coût du Marketing</t>
  </si>
  <si>
    <t>recherche</t>
  </si>
  <si>
    <t>conseil</t>
  </si>
  <si>
    <t>publicité</t>
  </si>
  <si>
    <t>-&gt; Total des coûts de commercialisation</t>
  </si>
  <si>
    <t>Salaires de personnel</t>
  </si>
  <si>
    <r>
      <rPr>
        <sz val="11"/>
        <color rgb="FF000000"/>
        <rFont val="Calibri"/>
        <scheme val="minor"/>
      </rPr>
      <t xml:space="preserve">Nombre de travailleurs saisonniers en </t>
    </r>
    <r>
      <rPr>
        <b/>
        <sz val="11"/>
        <color rgb="FF000000"/>
        <rFont val="Calibri"/>
        <scheme val="minor"/>
      </rPr>
      <t>Equivalents Temps Plein</t>
    </r>
    <r>
      <rPr>
        <sz val="11"/>
        <color rgb="FF000000"/>
        <rFont val="Calibri"/>
        <scheme val="minor"/>
      </rPr>
      <t xml:space="preserve"> *</t>
    </r>
  </si>
  <si>
    <t>Salaire brut par personne et par période</t>
  </si>
  <si>
    <t>Cotisations patronales de sécurité sociale</t>
  </si>
  <si>
    <t>Coût par personne et par période</t>
  </si>
  <si>
    <t>Coût salarial de la main-d’œuvre temporaire ou saisonnière</t>
  </si>
  <si>
    <t>Nombre de travailleurs fixes</t>
  </si>
  <si>
    <t>Coût salarial de la main-d'œuvre</t>
  </si>
  <si>
    <t>nombre de personnes de l'administration</t>
  </si>
  <si>
    <t>Coût salarial de l'administration</t>
  </si>
  <si>
    <t>nombre de vendeurs</t>
  </si>
  <si>
    <t>Coût salarial des commerciaux</t>
  </si>
  <si>
    <t>nombre des directeurs</t>
  </si>
  <si>
    <t>Coût salarial des directeurs</t>
  </si>
  <si>
    <t>Nombre total de personnes saisonnières en ETP</t>
  </si>
  <si>
    <t>Nombre total d’employés fixes</t>
  </si>
  <si>
    <t>-&gt; Coût total du personnel</t>
  </si>
  <si>
    <t>Coûts de l'Office</t>
  </si>
  <si>
    <t>loyer</t>
  </si>
  <si>
    <t>lié à l'index</t>
  </si>
  <si>
    <t>coûts de communication</t>
  </si>
  <si>
    <t>lié au nombre de personnes</t>
  </si>
  <si>
    <t>fournitures de bureau</t>
  </si>
  <si>
    <t>les services publics (coût de l'énergie et de l'eau)</t>
  </si>
  <si>
    <t>coûts de nettoyage</t>
  </si>
  <si>
    <t>-&gt; Total des coûts de l'Office</t>
  </si>
  <si>
    <t>Frais de voyages</t>
  </si>
  <si>
    <t>nombre de personnes voyageant</t>
  </si>
  <si>
    <t>coût moyen du voyage par personne</t>
  </si>
  <si>
    <t>Total des coûts de déplacement</t>
  </si>
  <si>
    <t>lié au nombre de vendeurs et managers</t>
  </si>
  <si>
    <t>Assurances</t>
  </si>
  <si>
    <t>Assurance du bâtiment</t>
  </si>
  <si>
    <t>Assurance de l'entreprise</t>
  </si>
  <si>
    <t>-&gt; Total Insurance  costs</t>
  </si>
  <si>
    <t>Coût d'entretien</t>
  </si>
  <si>
    <t>Entretien des machines</t>
  </si>
  <si>
    <t>Entretien du matériel</t>
  </si>
  <si>
    <t>-&gt; total des frais d'entretien</t>
  </si>
  <si>
    <t>Parties tiers</t>
  </si>
  <si>
    <t>Frais de démarrage légaux (notaire, obligations gouvernementales ...)</t>
  </si>
  <si>
    <t>Frais de suivi de l'OVO facturés d'avance*</t>
  </si>
  <si>
    <t>Autres frais de démarrage (si non activé</t>
  </si>
  <si>
    <t>Transport de marchandises</t>
  </si>
  <si>
    <t>Honoraires de conseil</t>
  </si>
  <si>
    <t>Comptabilité</t>
  </si>
  <si>
    <t>-&gt;Total des frais de tiers</t>
  </si>
  <si>
    <t>COÛTS OPÉRATIONNELS TOTAUX</t>
  </si>
  <si>
    <t>* Notez ici le nombre réel de travailleurs saisonniers pour l’impactreporting</t>
  </si>
  <si>
    <t>** montant calculé à raison de 1% par an sur la durée du prêt</t>
  </si>
  <si>
    <t>REMARQUES :</t>
  </si>
  <si>
    <t>Cette liste n'est pas limitée mais a pour seul but de vous inspirer</t>
  </si>
  <si>
    <t>certains coûts sont liés au nombre de personnes employées</t>
  </si>
  <si>
    <t>---&gt; frais de communication</t>
  </si>
  <si>
    <t>---&gt; frais de déplacement (vendeurs et managers)</t>
  </si>
  <si>
    <t>---&gt; l' assurance emploi</t>
  </si>
  <si>
    <t>Principes de base pour les années 2 et 3</t>
  </si>
  <si>
    <t>certains coûts sont liés à un indice par an</t>
  </si>
  <si>
    <t>---&gt; loyer</t>
  </si>
  <si>
    <t>---&gt; Services publics</t>
  </si>
  <si>
    <t>---&gt; Assurances</t>
  </si>
  <si>
    <t>---&gt; frais pour les tiers</t>
  </si>
  <si>
    <t>COMPTE DE PERTES ET PROFITS</t>
  </si>
  <si>
    <t>HISTORIQUE</t>
  </si>
  <si>
    <t>PREVISION =&gt;</t>
  </si>
  <si>
    <t>ANNEE- 1</t>
  </si>
  <si>
    <t>Montant</t>
  </si>
  <si>
    <t xml:space="preserve">      %</t>
  </si>
  <si>
    <t>Recettes commerciales</t>
  </si>
  <si>
    <t>Autres revenus</t>
  </si>
  <si>
    <t>Total des recettes</t>
  </si>
  <si>
    <t>Utilisation des matières premières</t>
  </si>
  <si>
    <t>(Stockvariation *)</t>
  </si>
  <si>
    <t>Coût des marchandises *</t>
  </si>
  <si>
    <t>Coûts de commercialisation</t>
  </si>
  <si>
    <t>Frais de personnel</t>
  </si>
  <si>
    <t>Frais de bureau</t>
  </si>
  <si>
    <t>Frais de voyage</t>
  </si>
  <si>
    <t>Frais d'assurance</t>
  </si>
  <si>
    <t>Coûts de maintenance</t>
  </si>
  <si>
    <t>Frais de tiers</t>
  </si>
  <si>
    <t>Total des coûts opérationnels</t>
  </si>
  <si>
    <t>Revenu d'exploitation = EBITDA</t>
  </si>
  <si>
    <t>Amortissements</t>
  </si>
  <si>
    <t>Résultat net d'exploitation = EBIT</t>
  </si>
  <si>
    <t>Intérêt **</t>
  </si>
  <si>
    <t>Frais bancaires</t>
  </si>
  <si>
    <t>Bénéfice brut AVANT IMPÔTS</t>
  </si>
  <si>
    <t>Impôt sur le revenu</t>
  </si>
  <si>
    <t>BÉNÉFICE NET</t>
  </si>
  <si>
    <t>ÉTAT DES FLUX DE TRÉSORERIE</t>
  </si>
  <si>
    <t>Position de trésorerie DEBUT de la période</t>
  </si>
  <si>
    <t>Flux de trésorerie</t>
  </si>
  <si>
    <t>Différence du fonds de roulement par rapport à l'année dernière</t>
  </si>
  <si>
    <t>Dépenses d'investissements</t>
  </si>
  <si>
    <t>Total des besoins de financement mensuels</t>
  </si>
  <si>
    <t>Besoin de financement MAX de l'année</t>
  </si>
  <si>
    <t>Besoin le plus élevé financé par:</t>
  </si>
  <si>
    <t>propre contribution</t>
  </si>
  <si>
    <t>apport de capital externe</t>
  </si>
  <si>
    <t>Prêts OVO</t>
  </si>
  <si>
    <t>Prêt de la famille et des amis</t>
  </si>
  <si>
    <t>prêts bancaires</t>
  </si>
  <si>
    <t>Remboursements</t>
  </si>
  <si>
    <t>Remboursement du prêt OVO (***)</t>
  </si>
  <si>
    <t>Remboursement des prêts familiaux / amis (***)</t>
  </si>
  <si>
    <t>Remboursement des prêts bancaires (***)</t>
  </si>
  <si>
    <t>Position de trésorerie FIN de période (X)</t>
  </si>
  <si>
    <t>* COGU = coût des marchandises (utilisé) est la somme algébrique des matières premières + variation des stocks</t>
  </si>
  <si>
    <t>La variation des stocks, une fois remplie, est</t>
  </si>
  <si>
    <t>-&gt; à déduire lors de l'augmentation du stock</t>
  </si>
  <si>
    <t>-&gt; ajouter à la diminution du stock</t>
  </si>
  <si>
    <t>** l'intérêt est de postuler après avoir calculé le besoin de prêt financier dans l'état des flux de trésorerie</t>
  </si>
  <si>
    <t>*** concernant les remboursements, notez que vous remplissez les cellules relatives sous forme de montants négatifs</t>
  </si>
  <si>
    <t>(X) la position de trésorerie finale doit être au moins nulle</t>
  </si>
  <si>
    <t>IMPÔT SUR LE REVENU DES SOCIÉTÉS APPLICABLE DANS VOTRE PAYS</t>
  </si>
  <si>
    <t>LE SEUIL DE RENTABILITE  (le point mort)</t>
  </si>
  <si>
    <t>Chiffre d'affaires au seuil de rentabilité = coûts fixes divisés par la marge brute %.</t>
  </si>
  <si>
    <t>= Fixed costs/gross margin</t>
  </si>
  <si>
    <t>ACHATS D'ACTIFS IMMOBILISES</t>
  </si>
  <si>
    <t>Tableau d'amortissements</t>
  </si>
  <si>
    <t>Valeur bilan à la fin de l'</t>
  </si>
  <si>
    <t>Réalisé</t>
  </si>
  <si>
    <t>PREVISION -&gt;</t>
  </si>
  <si>
    <t xml:space="preserve">L’année d’achat des investissements </t>
  </si>
  <si>
    <t>Valeur d’achat des actifs achetés au cours des années précédentes</t>
  </si>
  <si>
    <t>ANNEE -2</t>
  </si>
  <si>
    <t>ANNEE - 1</t>
  </si>
  <si>
    <t>Jusqu'à la fin de la  ANNEE -2</t>
  </si>
  <si>
    <t>Pendant ANNEE - 1</t>
  </si>
  <si>
    <t>Matériel de bureau</t>
  </si>
  <si>
    <t>ordinateurs dans l'année</t>
  </si>
  <si>
    <t>imprimante dans l'année</t>
  </si>
  <si>
    <t>téléphone (s) fixe (s) dans l'année</t>
  </si>
  <si>
    <t>téléphones mobiles dans l'année</t>
  </si>
  <si>
    <t>meubles dans l'année</t>
  </si>
  <si>
    <t>-&gt; sous-total</t>
  </si>
  <si>
    <t>Matériel de production</t>
  </si>
  <si>
    <t>machinerie dans l'année</t>
  </si>
  <si>
    <t>équipement dans l'année</t>
  </si>
  <si>
    <t>Autres actifs</t>
  </si>
  <si>
    <t>terrain</t>
  </si>
  <si>
    <t>bâtiment</t>
  </si>
  <si>
    <t>installation électrique</t>
  </si>
  <si>
    <t>voitures / motos /camionnettes dans l'année</t>
  </si>
  <si>
    <t>camions dans l'année</t>
  </si>
  <si>
    <t>TOTAL DES ACTIFS MATÉRIELS</t>
  </si>
  <si>
    <t>ACTIFS IMMATERIELS (non tangibles) *</t>
  </si>
  <si>
    <t>FRAIS DE DÉMARRAGE (autres que juridiques) **</t>
  </si>
  <si>
    <t>TOTAL IMMOBILISATIONS</t>
  </si>
  <si>
    <t>* Actifs immatériels -&gt;</t>
  </si>
  <si>
    <t>Ces investissements ne sont pas tangibles. Il s'agit des coûts de recherche, de seuil (écart d'acquisition ou prix d'achat de la clientèle), de connexion de franchise, de brevets, de licences, de savoir-faire, de marques et d'autres droits équivalents.</t>
  </si>
  <si>
    <t>** Frais de démarrage -&gt;</t>
  </si>
  <si>
    <t>Toutes les dépenses que vous avez faites avant de créer l'entreprise, vous pouvez les activer si elles sont d'un montant assez élevé, sinon vous les prenez comme une charge dans votre compte de profits et pertes</t>
  </si>
  <si>
    <t>RÈGLES DE DÉPRÉCIATION</t>
  </si>
  <si>
    <t>Actifs matériels</t>
  </si>
  <si>
    <t>Terrain =</t>
  </si>
  <si>
    <t>Bâtiments =</t>
  </si>
  <si>
    <t>Meubles =</t>
  </si>
  <si>
    <t>Équipement =</t>
  </si>
  <si>
    <t>Machines =</t>
  </si>
  <si>
    <t>Installation d'électricité =</t>
  </si>
  <si>
    <t>Voitures / motos =</t>
  </si>
  <si>
    <t>Camions =</t>
  </si>
  <si>
    <t>Ordinateurs + imprimantes =</t>
  </si>
  <si>
    <t>Téléphones portables =</t>
  </si>
  <si>
    <t>Actifs immatériels =</t>
  </si>
  <si>
    <t>Frais de démarrage =</t>
  </si>
  <si>
    <t>Si d'autres normes existent dans votre pays, vous pouvez modifier les pourcentages d'amortissement habituels ici</t>
  </si>
  <si>
    <t>CALCUL DU CAPITAL DE TRAVAIL</t>
  </si>
  <si>
    <t>REALISE</t>
  </si>
  <si>
    <t>PREVISION</t>
  </si>
  <si>
    <t>Stocks</t>
  </si>
  <si>
    <t> un stock suffisant pour un volume de vente pendant une période donnée, exprimé en nombre de jours ==&gt;</t>
  </si>
  <si>
    <t>prendre comme moyenne : le coût des ventes sur base annuelle divisé par 360 jours</t>
  </si>
  <si>
    <t>+</t>
  </si>
  <si>
    <t>Comptes à recevoir (=créances)</t>
  </si>
  <si>
    <t>un paiement moyen par les clients pour une période de nombre de jours ==&gt;</t>
  </si>
  <si>
    <t>calculé sur le chiffre d'affaires TVA incluse</t>
  </si>
  <si>
    <t>**</t>
  </si>
  <si>
    <t>chiffre d'affaires TVA incluse sur base annuelle divisé par 360 multiplié par le nombre de jours</t>
  </si>
  <si>
    <t>Comptes à payer (=dettes)</t>
  </si>
  <si>
    <t>un paiement moyen aux fournisseurs dans une période de nombre de jours ==&gt;</t>
  </si>
  <si>
    <t>Par exemple : pour un nouveau locataire, nous suggérons 15 jours seulement, car il doit payer plus rapidement.</t>
  </si>
  <si>
    <t>calculé sur la base du coût des ventes + frais de fonctionnement moins les frais de personnel TVA comprise sur la base de l'année, divisé par 360 multiplié par le nombre de jours</t>
  </si>
  <si>
    <t>-</t>
  </si>
  <si>
    <t>BESOIN DE FONDS DE ROULEMENT</t>
  </si>
  <si>
    <t>Stocks + comptes à recevoir - comptes à payer</t>
  </si>
  <si>
    <t>* Le nombre de jours pour le Stock (moyen) et les Comptes à recevoir et à payer sont ajustables</t>
  </si>
  <si>
    <t>** Le tarif de la TVA (taxe sur la valeur ajoutée) est modulable en fonction des règles en vigueur dans votre pays</t>
  </si>
  <si>
    <t>MONTANT POUR LE BESOIN DE FINANCEMENT :</t>
  </si>
  <si>
    <t>Objet</t>
  </si>
  <si>
    <t>position initiale de trésorerie / bancaire</t>
  </si>
  <si>
    <t>flux de trésorerie</t>
  </si>
  <si>
    <t>fonds de roulement</t>
  </si>
  <si>
    <t>investissements</t>
  </si>
  <si>
    <t>remboursements des prêts</t>
  </si>
  <si>
    <t>Les besoins de financement</t>
  </si>
  <si>
    <t>ajusté à la plus grande détresse financière de l'année</t>
  </si>
  <si>
    <t>A financer par</t>
  </si>
  <si>
    <t>Prêt de l'étranger * :</t>
  </si>
  <si>
    <t>Prêt de la famille et des amis :</t>
  </si>
  <si>
    <t xml:space="preserve">Prêt bancaire local :  </t>
  </si>
  <si>
    <t>Apport de capital externe</t>
  </si>
  <si>
    <t>Contribution des actionnaires :</t>
  </si>
  <si>
    <t xml:space="preserve">EXEMPLE de calendrier de remboursement </t>
  </si>
  <si>
    <t>ANNEE EN COURS</t>
  </si>
  <si>
    <t>début de la période</t>
  </si>
  <si>
    <t xml:space="preserve">    après 6 mois</t>
  </si>
  <si>
    <t xml:space="preserve">  après 12 mois</t>
  </si>
  <si>
    <t xml:space="preserve"> après 18 mois</t>
  </si>
  <si>
    <t xml:space="preserve">  après 24 mois</t>
  </si>
  <si>
    <t xml:space="preserve">  après 30 mois</t>
  </si>
  <si>
    <t xml:space="preserve">  après 36 mois</t>
  </si>
  <si>
    <t xml:space="preserve">  après 42 mois</t>
  </si>
  <si>
    <t xml:space="preserve">  après 48 mois</t>
  </si>
  <si>
    <t xml:space="preserve">  après 54 mois</t>
  </si>
  <si>
    <t xml:space="preserve">  après 60 mois</t>
  </si>
  <si>
    <t>Prêt OVO</t>
  </si>
  <si>
    <t>intérêt *</t>
  </si>
  <si>
    <t>supplément d'intérêt pour dévaluation calculé sur l'encours du capital</t>
  </si>
  <si>
    <t>principal ****</t>
  </si>
  <si>
    <t>check -&gt;</t>
  </si>
  <si>
    <t>Autres prêts accordés par la famille et les amis</t>
  </si>
  <si>
    <t>intérêt **</t>
  </si>
  <si>
    <t>Prêt bancaire</t>
  </si>
  <si>
    <t>Intérêt ***</t>
  </si>
  <si>
    <t>Total des prêts</t>
  </si>
  <si>
    <t>Total des intérêts</t>
  </si>
  <si>
    <t>Principal total</t>
  </si>
  <si>
    <t>Total des remboursements en monnaie locale</t>
  </si>
  <si>
    <t>dans votre pays -&gt; mentionnez ici le taux de change de la monnaie locale par rapport à l'euro (prenez la valeur de clôture de la veille)</t>
  </si>
  <si>
    <t>http://www.xe.com/currencyconverter/</t>
  </si>
  <si>
    <t>Mentionnez ici la date de conversion</t>
  </si>
  <si>
    <t>++/++/++++</t>
  </si>
  <si>
    <t>exprimé en euros</t>
  </si>
  <si>
    <t>CALENDRIER DES REMBOURSEMENTS OVO PRÊT EN EUROS</t>
  </si>
  <si>
    <t xml:space="preserve">                       YEAR 2</t>
  </si>
  <si>
    <t xml:space="preserve">                     YEAR 3</t>
  </si>
  <si>
    <t xml:space="preserve">                    YEAR 4</t>
  </si>
  <si>
    <t xml:space="preserve">                    YEAR 5</t>
  </si>
  <si>
    <t>after 6 months</t>
  </si>
  <si>
    <t>after 12 month</t>
  </si>
  <si>
    <t>after 18 months</t>
  </si>
  <si>
    <t>after 24 months</t>
  </si>
  <si>
    <t>after 30 months</t>
  </si>
  <si>
    <t>after 36 months</t>
  </si>
  <si>
    <t>after 42 months</t>
  </si>
  <si>
    <t>after 48 months</t>
  </si>
  <si>
    <t>after 54 months</t>
  </si>
  <si>
    <t>after 60 months</t>
  </si>
  <si>
    <t>Calendrier des remboursements en euros</t>
  </si>
  <si>
    <t>un intérêt de 7 %</t>
  </si>
  <si>
    <t>principal</t>
  </si>
  <si>
    <t>Total euros</t>
  </si>
  <si>
    <t>PRÊT ARRONDI à</t>
  </si>
  <si>
    <t>un intérêt de  ---&gt;</t>
  </si>
  <si>
    <t>= le montant le plus élevé que OVO (Belgique) suggère de soutenir est de 50000 euros</t>
  </si>
  <si>
    <t>= 4 ans est la période maximale de remboursement prévue par OVO et dépendant de l'évolution de la trésorerie</t>
  </si>
  <si>
    <t>---&gt;</t>
  </si>
  <si>
    <t>Les lignes directrices générales de l'OVO sont les suivantes : 7 % en euros, à augmenter éventuellement avec le % de la dévaluation prévue de la monnaie locale par rapport à l'euro</t>
  </si>
  <si>
    <t>Exception</t>
  </si>
  <si>
    <t>Prêts à court terme pour un an maximum, OVO conseille 12% sur une base annuelle (donc 1% par mois)</t>
  </si>
  <si>
    <t>Exprimé en monnaie locale, vous devez corriger le montant en fonction de la dévaluation prévue (le cas échéant) de votre monnaie locale par rapport à l'euro</t>
  </si>
  <si>
    <t>veuillez mettre dans la cellule B31 l'intérêt que vous avez convenu avec votre famille et/ou vos amis</t>
  </si>
  <si>
    <t>***</t>
  </si>
  <si>
    <t>veuillez mettre dans la cellule B35 les intérêts que vous devez payer à votre banquier</t>
  </si>
  <si>
    <t>****</t>
  </si>
  <si>
    <t>les formules utilisées sur cette ligne sont un exemple</t>
  </si>
  <si>
    <t>veuillez adapter le rythme de remboursement de votre capital proposé en fonction de l'évolution des flux de trésorerie</t>
  </si>
  <si>
    <t>Bilan</t>
  </si>
  <si>
    <t>Année -1</t>
  </si>
  <si>
    <t xml:space="preserve">       ANNEE 2</t>
  </si>
  <si>
    <t xml:space="preserve">       ANNEE 3</t>
  </si>
  <si>
    <t xml:space="preserve">       ANNEE 4</t>
  </si>
  <si>
    <t xml:space="preserve">       ANNEE 5</t>
  </si>
  <si>
    <t>IMMOBILISATIONS FIXES</t>
  </si>
  <si>
    <t>Frais de demarrages</t>
  </si>
  <si>
    <t>Actifs immatériels</t>
  </si>
  <si>
    <t>ACTIFS COURANTS</t>
  </si>
  <si>
    <t>Créances commerciales</t>
  </si>
  <si>
    <t>Autres créances</t>
  </si>
  <si>
    <t>Liquidités (caisse/banques)</t>
  </si>
  <si>
    <t>Actif total</t>
  </si>
  <si>
    <t>----------&gt;</t>
  </si>
  <si>
    <t>Fonds PROPRES</t>
  </si>
  <si>
    <t>Contributions des actionnares/fondateurs</t>
  </si>
  <si>
    <t xml:space="preserve">Bénéfices reportés </t>
  </si>
  <si>
    <t>DETTES /Fonds de tiers</t>
  </si>
  <si>
    <t>à long terme</t>
  </si>
  <si>
    <t>Prêt bancaire (moins 1 an à payer)</t>
  </si>
  <si>
    <t>Prêts extérieurs (moins 1 an à payer)</t>
  </si>
  <si>
    <t>Court terme</t>
  </si>
  <si>
    <t>Prêt bancaire &lt;1 an</t>
  </si>
  <si>
    <t>Prêts extérieurs &lt;1 an</t>
  </si>
  <si>
    <t>Comptes à payer</t>
  </si>
  <si>
    <t>Autres dettes</t>
  </si>
  <si>
    <t xml:space="preserve">Passif total </t>
  </si>
  <si>
    <t>Le total des actifs doit être égal au total des passifs</t>
  </si>
  <si>
    <t>RATIOS DE SOLVABILITE</t>
  </si>
  <si>
    <t>Normes</t>
  </si>
  <si>
    <t>Fonds de roulement net</t>
  </si>
  <si>
    <t>= actif à court terme - passif à court terme</t>
  </si>
  <si>
    <t>norme = résultat positif</t>
  </si>
  <si>
    <t>= capitaux propres permanents - immobilisations</t>
  </si>
  <si>
    <t>Financement général</t>
  </si>
  <si>
    <t>= fonds propres permanents / immobilisations</t>
  </si>
  <si>
    <t>norme =&gt; 1</t>
  </si>
  <si>
    <t>Debtratio générale</t>
  </si>
  <si>
    <t>= dettes / capitaux propres</t>
  </si>
  <si>
    <t xml:space="preserve">de préférence au plus = 2/1 </t>
  </si>
  <si>
    <t>Debtratio à long terme</t>
  </si>
  <si>
    <t>= passif à long terme / capitaux propres</t>
  </si>
  <si>
    <t>de préférence = 1/1</t>
  </si>
  <si>
    <t>Degré d'indépendance</t>
  </si>
  <si>
    <t>= capitaux propres / sources totales</t>
  </si>
  <si>
    <t>de préférence au moins = 1/3 ou 33%</t>
  </si>
  <si>
    <t>RATIOS DE LIQUIDITE</t>
  </si>
  <si>
    <t>Current ratio (ratio actuel)</t>
  </si>
  <si>
    <t>= actifs / passifs courants à court terme</t>
  </si>
  <si>
    <t>Quick ratio (ratio rapide)</t>
  </si>
  <si>
    <t>= (actifs courants - stocks) / passifs à court terme</t>
  </si>
  <si>
    <t>de préférence = 1</t>
  </si>
  <si>
    <t>Cashratio (ratio de trésorerie)</t>
  </si>
  <si>
    <t>= liquidités / passifs à court terme</t>
  </si>
  <si>
    <t>BREAK-EVEN = CHIFFRES AU SEUIL DE RENTABILITE</t>
  </si>
  <si>
    <t>Break-even volume (volume du point mort)</t>
  </si>
  <si>
    <t>= Coûts fixes / bénéfice brut par unité</t>
  </si>
  <si>
    <t xml:space="preserve">                   n.a.</t>
  </si>
  <si>
    <t>Break-even turnover (chiffre d'affaires au seuil de rentabilité)</t>
  </si>
  <si>
    <t>= Coûts fixes / marge brute</t>
  </si>
  <si>
    <t>Break-even turnover</t>
  </si>
  <si>
    <t>-&gt; lié au chiffre d'affaires prévisionnel</t>
  </si>
  <si>
    <t>norme = de préférence au maximum 80% ou moins</t>
  </si>
  <si>
    <t>RETURN FIGURES</t>
  </si>
  <si>
    <t>return = net profit</t>
  </si>
  <si>
    <t>return = bénéfice net</t>
  </si>
  <si>
    <t>Return on Turnover</t>
  </si>
  <si>
    <t>Return on investments</t>
  </si>
  <si>
    <t>Return on total sources</t>
  </si>
  <si>
    <t>Return on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</si>
</sst>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1"/>
      <color rgb="FFFF0000"/>
      <name val="Calibri"/>
      <family val="2"/>
      <scheme val="minor"/>
    </font>
    <font>
      <sz val="10"/>
      <color rgb="FFFF0000"/>
      <name val="Calibri"/>
      <family val="2"/>
      <scheme val="minor"/>
    </font>
    <font>
      <sz val="12"/>
      <color theme="1"/>
      <name val="Calibri"/>
      <family val="2"/>
      <scheme val="minor"/>
    </font>
    <font>
      <b/>
      <sz val="10"/>
      <color theme="1"/>
      <name val="Calibri"/>
      <family val="2"/>
      <scheme val="minor"/>
    </font>
    <font>
      <sz val="8"/>
      <color theme="1"/>
      <name val="Calibri"/>
      <family val="2"/>
      <scheme val="minor"/>
    </font>
    <font>
      <b/>
      <sz val="10"/>
      <name val="Calibri"/>
      <family val="2"/>
      <scheme val="minor"/>
    </font>
    <font>
      <sz val="10"/>
      <name val="Calibri"/>
      <family val="2"/>
      <scheme val="minor"/>
    </font>
    <font>
      <b/>
      <sz val="14"/>
      <color rgb="FFFF0000"/>
      <name val="Calibri"/>
      <family val="2"/>
      <scheme val="minor"/>
    </font>
    <font>
      <b/>
      <sz val="16"/>
      <color theme="1"/>
      <name val="Calibri"/>
      <family val="2"/>
      <scheme val="minor"/>
    </font>
    <font>
      <sz val="14"/>
      <color rgb="FFFF0000"/>
      <name val="Calibri"/>
      <family val="2"/>
      <scheme val="minor"/>
    </font>
    <font>
      <sz val="11"/>
      <color rgb="FF00B050"/>
      <name val="Calibri"/>
      <family val="2"/>
      <scheme val="minor"/>
    </font>
    <font>
      <sz val="14"/>
      <name val="Calibri"/>
      <family val="2"/>
      <scheme val="minor"/>
    </font>
    <font>
      <b/>
      <i/>
      <sz val="11"/>
      <color rgb="FF00B050"/>
      <name val="Calibri"/>
      <family val="2"/>
      <scheme val="minor"/>
    </font>
    <font>
      <b/>
      <sz val="11"/>
      <color rgb="FF00B050"/>
      <name val="Calibri"/>
      <family val="2"/>
      <scheme val="minor"/>
    </font>
    <font>
      <sz val="12"/>
      <color rgb="FF00B050"/>
      <name val="Calibri"/>
      <family val="2"/>
      <scheme val="minor"/>
    </font>
    <font>
      <b/>
      <i/>
      <sz val="12"/>
      <color rgb="FF00B050"/>
      <name val="Calibri"/>
      <family val="2"/>
      <scheme val="minor"/>
    </font>
    <font>
      <b/>
      <sz val="14"/>
      <color rgb="FF00B050"/>
      <name val="Calibri"/>
      <family val="2"/>
      <scheme val="minor"/>
    </font>
    <font>
      <b/>
      <i/>
      <sz val="14"/>
      <color rgb="FF00B050"/>
      <name val="Calibri"/>
      <family val="2"/>
      <scheme val="minor"/>
    </font>
    <font>
      <sz val="11"/>
      <color rgb="FF000000"/>
      <name val="Calibri"/>
      <family val="2"/>
      <scheme val="minor"/>
    </font>
    <font>
      <b/>
      <sz val="14"/>
      <name val="Calibri"/>
      <family val="2"/>
      <scheme val="minor"/>
    </font>
    <font>
      <b/>
      <sz val="12"/>
      <color rgb="FF00B050"/>
      <name val="Calibri"/>
      <family val="2"/>
      <scheme val="minor"/>
    </font>
    <font>
      <sz val="14"/>
      <color rgb="FF00B050"/>
      <name val="Calibri"/>
      <family val="2"/>
      <scheme val="minor"/>
    </font>
    <font>
      <b/>
      <i/>
      <sz val="12"/>
      <color theme="1"/>
      <name val="Calibri"/>
      <family val="2"/>
      <scheme val="minor"/>
    </font>
    <font>
      <i/>
      <sz val="12"/>
      <color theme="1"/>
      <name val="Calibri"/>
      <family val="2"/>
      <scheme val="minor"/>
    </font>
    <font>
      <b/>
      <sz val="12"/>
      <color theme="1"/>
      <name val="Arial"/>
      <family val="2"/>
    </font>
    <font>
      <b/>
      <sz val="11"/>
      <color theme="1"/>
      <name val="Arial"/>
      <family val="2"/>
    </font>
    <font>
      <sz val="11"/>
      <color theme="1"/>
      <name val="Arial"/>
      <family val="2"/>
    </font>
    <font>
      <sz val="11"/>
      <color theme="1"/>
      <name val="Calibri"/>
      <family val="2"/>
    </font>
    <font>
      <i/>
      <sz val="12"/>
      <color rgb="FF00B050"/>
      <name val="Calibri"/>
      <family val="2"/>
      <scheme val="minor"/>
    </font>
    <font>
      <sz val="12"/>
      <color rgb="FFFF0000"/>
      <name val="Calibri"/>
      <family val="2"/>
      <scheme val="minor"/>
    </font>
    <font>
      <sz val="16"/>
      <color rgb="FF000000"/>
      <name val="Calibri"/>
      <family val="2"/>
      <scheme val="minor"/>
    </font>
    <font>
      <b/>
      <sz val="12"/>
      <name val="Calibri"/>
      <family val="2"/>
      <scheme val="minor"/>
    </font>
    <font>
      <sz val="9"/>
      <color indexed="81"/>
      <name val="Tahoma"/>
      <family val="2"/>
    </font>
    <font>
      <b/>
      <sz val="9"/>
      <color indexed="81"/>
      <name val="Tahoma"/>
      <family val="2"/>
    </font>
    <font>
      <sz val="11"/>
      <color rgb="FF000000"/>
      <name val="Calibri"/>
      <scheme val="minor"/>
    </font>
    <font>
      <b/>
      <sz val="11"/>
      <color rgb="FF000000"/>
      <name val="Calibri"/>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right/>
      <top style="medium">
        <color rgb="FF00B050"/>
      </top>
      <bottom/>
      <diagonal/>
    </border>
    <border>
      <left/>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rgb="FF00B050"/>
      </top>
      <bottom style="medium">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auto="1"/>
      </right>
      <top/>
      <bottom style="thin">
        <color auto="1"/>
      </bottom>
      <diagonal/>
    </border>
    <border>
      <left style="thin">
        <color auto="1"/>
      </left>
      <right style="medium">
        <color rgb="FF000000"/>
      </right>
      <top/>
      <bottom style="thin">
        <color auto="1"/>
      </bottom>
      <diagonal/>
    </border>
    <border>
      <left style="medium">
        <color rgb="FF000000"/>
      </left>
      <right style="thin">
        <color auto="1"/>
      </right>
      <top style="thin">
        <color auto="1"/>
      </top>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top style="thin">
        <color auto="1"/>
      </top>
      <bottom style="thin">
        <color rgb="FF000000"/>
      </bottom>
      <diagonal/>
    </border>
    <border>
      <left style="thin">
        <color auto="1"/>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auto="1"/>
      </left>
      <right/>
      <top/>
      <bottom style="thin">
        <color rgb="FF000000"/>
      </bottom>
      <diagonal/>
    </border>
    <border>
      <left style="thin">
        <color auto="1"/>
      </left>
      <right style="thin">
        <color auto="1"/>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auto="1"/>
      </right>
      <top style="thin">
        <color auto="1"/>
      </top>
      <bottom/>
      <diagonal/>
    </border>
    <border>
      <left style="thin">
        <color auto="1"/>
      </left>
      <right style="thin">
        <color auto="1"/>
      </right>
      <top style="thin">
        <color rgb="FF000000"/>
      </top>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thin">
        <color rgb="FF000000"/>
      </top>
      <bottom style="thin">
        <color rgb="FF000000"/>
      </bottom>
      <diagonal/>
    </border>
    <border>
      <left/>
      <right/>
      <top/>
      <bottom style="medium">
        <color rgb="FF000000"/>
      </bottom>
      <diagonal/>
    </border>
  </borders>
  <cellStyleXfs count="1">
    <xf numFmtId="0" fontId="0" fillId="0" borderId="0"/>
  </cellStyleXfs>
  <cellXfs count="519">
    <xf numFmtId="0" fontId="0" fillId="0" borderId="0" xfId="0"/>
    <xf numFmtId="0" fontId="1" fillId="0" borderId="0" xfId="0" applyFont="1"/>
    <xf numFmtId="0" fontId="2" fillId="0" borderId="0" xfId="0" applyFont="1"/>
    <xf numFmtId="0" fontId="3" fillId="0" borderId="0" xfId="0" applyFont="1"/>
    <xf numFmtId="0" fontId="3" fillId="0" borderId="0" xfId="0" quotePrefix="1" applyFont="1"/>
    <xf numFmtId="0" fontId="3" fillId="0" borderId="1" xfId="0" applyFont="1" applyBorder="1"/>
    <xf numFmtId="0" fontId="2" fillId="0" borderId="1" xfId="0" applyFont="1" applyBorder="1"/>
    <xf numFmtId="0" fontId="0" fillId="0" borderId="1" xfId="0" applyBorder="1"/>
    <xf numFmtId="0" fontId="0" fillId="0" borderId="2" xfId="0" applyBorder="1"/>
    <xf numFmtId="0" fontId="0" fillId="0" borderId="3" xfId="0" applyBorder="1"/>
    <xf numFmtId="0" fontId="0" fillId="0" borderId="4" xfId="0" applyBorder="1"/>
    <xf numFmtId="2" fontId="0" fillId="0" borderId="1" xfId="0" applyNumberFormat="1" applyBorder="1"/>
    <xf numFmtId="0" fontId="1" fillId="0" borderId="1" xfId="0" applyFont="1" applyBorder="1"/>
    <xf numFmtId="0" fontId="0" fillId="0" borderId="5" xfId="0" applyBorder="1"/>
    <xf numFmtId="0" fontId="0" fillId="0" borderId="6" xfId="0" applyBorder="1"/>
    <xf numFmtId="0" fontId="1" fillId="0" borderId="0" xfId="0" quotePrefix="1" applyFont="1"/>
    <xf numFmtId="0" fontId="0" fillId="0" borderId="9" xfId="0" applyBorder="1"/>
    <xf numFmtId="0" fontId="5" fillId="0" borderId="10" xfId="0" applyFont="1" applyBorder="1"/>
    <xf numFmtId="0" fontId="6" fillId="0" borderId="0" xfId="0" applyFont="1"/>
    <xf numFmtId="0" fontId="0" fillId="0" borderId="11" xfId="0" applyBorder="1"/>
    <xf numFmtId="0" fontId="0" fillId="0" borderId="8" xfId="0" applyBorder="1"/>
    <xf numFmtId="0" fontId="0" fillId="0" borderId="12" xfId="0" applyBorder="1"/>
    <xf numFmtId="0" fontId="1" fillId="0" borderId="9" xfId="0" applyFont="1" applyBorder="1"/>
    <xf numFmtId="0" fontId="1" fillId="0" borderId="5" xfId="0" applyFont="1" applyBorder="1"/>
    <xf numFmtId="2" fontId="0" fillId="0" borderId="3" xfId="0" applyNumberFormat="1" applyBorder="1"/>
    <xf numFmtId="0" fontId="5" fillId="0" borderId="0" xfId="0" applyFont="1"/>
    <xf numFmtId="0" fontId="1" fillId="0" borderId="3" xfId="0" applyFont="1" applyBorder="1"/>
    <xf numFmtId="0" fontId="7" fillId="0" borderId="0" xfId="0" quotePrefix="1" applyFont="1"/>
    <xf numFmtId="0" fontId="7" fillId="0" borderId="0" xfId="0" applyFont="1"/>
    <xf numFmtId="9" fontId="0" fillId="0" borderId="0" xfId="0" applyNumberFormat="1"/>
    <xf numFmtId="0" fontId="8" fillId="0" borderId="0" xfId="0" applyFont="1"/>
    <xf numFmtId="0" fontId="9" fillId="0" borderId="0" xfId="0" quotePrefix="1" applyFont="1"/>
    <xf numFmtId="0" fontId="9" fillId="0" borderId="0" xfId="0" applyFont="1"/>
    <xf numFmtId="0" fontId="1" fillId="0" borderId="5" xfId="0" quotePrefix="1" applyFont="1" applyBorder="1"/>
    <xf numFmtId="0" fontId="10" fillId="0" borderId="0" xfId="0" applyFont="1"/>
    <xf numFmtId="0" fontId="0" fillId="0" borderId="15" xfId="0" applyBorder="1"/>
    <xf numFmtId="0" fontId="7" fillId="0" borderId="5" xfId="0" applyFont="1" applyBorder="1"/>
    <xf numFmtId="0" fontId="1" fillId="0" borderId="4" xfId="0" quotePrefix="1" applyFont="1" applyBorder="1"/>
    <xf numFmtId="0" fontId="7" fillId="0" borderId="8" xfId="0" applyFont="1" applyBorder="1"/>
    <xf numFmtId="0" fontId="1" fillId="0" borderId="7" xfId="0" applyFont="1" applyBorder="1"/>
    <xf numFmtId="164" fontId="0" fillId="0" borderId="0" xfId="0" applyNumberFormat="1"/>
    <xf numFmtId="0" fontId="7" fillId="0" borderId="2" xfId="0" applyFont="1" applyBorder="1"/>
    <xf numFmtId="0" fontId="7" fillId="0" borderId="4" xfId="0" applyFont="1" applyBorder="1"/>
    <xf numFmtId="0" fontId="7" fillId="0" borderId="1" xfId="0" applyFont="1" applyBorder="1"/>
    <xf numFmtId="0" fontId="7" fillId="0" borderId="11" xfId="0" applyFont="1" applyBorder="1"/>
    <xf numFmtId="0" fontId="7" fillId="0" borderId="3" xfId="0" applyFont="1" applyBorder="1"/>
    <xf numFmtId="2" fontId="7" fillId="0" borderId="1" xfId="0" applyNumberFormat="1" applyFont="1" applyBorder="1"/>
    <xf numFmtId="0" fontId="12" fillId="0" borderId="1" xfId="0" applyFont="1" applyBorder="1"/>
    <xf numFmtId="0" fontId="12" fillId="0" borderId="1" xfId="0" applyFont="1" applyBorder="1" applyAlignment="1">
      <alignment wrapText="1"/>
    </xf>
    <xf numFmtId="0" fontId="7" fillId="0" borderId="2" xfId="0" quotePrefix="1" applyFont="1" applyBorder="1"/>
    <xf numFmtId="0" fontId="4" fillId="0" borderId="0" xfId="0" applyFont="1"/>
    <xf numFmtId="2" fontId="0" fillId="0" borderId="4" xfId="0" applyNumberFormat="1" applyBorder="1"/>
    <xf numFmtId="2" fontId="11" fillId="0" borderId="5" xfId="0" applyNumberFormat="1" applyFont="1" applyBorder="1"/>
    <xf numFmtId="2" fontId="6" fillId="0" borderId="5" xfId="0" applyNumberFormat="1" applyFont="1" applyBorder="1"/>
    <xf numFmtId="0" fontId="7" fillId="0" borderId="5" xfId="0" applyFont="1" applyBorder="1" applyAlignment="1">
      <alignment horizontal="left" indent="2"/>
    </xf>
    <xf numFmtId="0" fontId="3" fillId="0" borderId="6" xfId="0" applyFont="1" applyBorder="1"/>
    <xf numFmtId="0" fontId="14" fillId="0" borderId="5" xfId="0" applyFont="1" applyBorder="1" applyAlignment="1">
      <alignment horizontal="left" indent="2"/>
    </xf>
    <xf numFmtId="2" fontId="7" fillId="0" borderId="1" xfId="0" quotePrefix="1" applyNumberFormat="1" applyFont="1" applyBorder="1"/>
    <xf numFmtId="0" fontId="7" fillId="0" borderId="1" xfId="0" quotePrefix="1" applyFont="1" applyBorder="1"/>
    <xf numFmtId="1" fontId="0" fillId="0" borderId="2" xfId="0" applyNumberFormat="1" applyBorder="1"/>
    <xf numFmtId="1" fontId="0" fillId="0" borderId="1" xfId="0" applyNumberFormat="1" applyBorder="1"/>
    <xf numFmtId="1" fontId="0" fillId="0" borderId="3" xfId="0" applyNumberFormat="1" applyBorder="1"/>
    <xf numFmtId="1" fontId="5" fillId="0" borderId="1" xfId="0" applyNumberFormat="1" applyFont="1" applyBorder="1"/>
    <xf numFmtId="0" fontId="0" fillId="0" borderId="0" xfId="0" applyAlignment="1">
      <alignment horizontal="left" indent="2"/>
    </xf>
    <xf numFmtId="164" fontId="3" fillId="0" borderId="0" xfId="0" applyNumberFormat="1" applyFont="1"/>
    <xf numFmtId="164" fontId="8" fillId="0" borderId="0" xfId="0" applyNumberFormat="1" applyFont="1"/>
    <xf numFmtId="1" fontId="0" fillId="0" borderId="0" xfId="0" applyNumberFormat="1"/>
    <xf numFmtId="0" fontId="3" fillId="0" borderId="1" xfId="0" applyFont="1" applyBorder="1" applyAlignment="1">
      <alignment horizontal="center"/>
    </xf>
    <xf numFmtId="2" fontId="7" fillId="0" borderId="0" xfId="0" applyNumberFormat="1" applyFont="1"/>
    <xf numFmtId="0" fontId="0" fillId="2" borderId="0" xfId="0" applyFill="1"/>
    <xf numFmtId="0" fontId="0" fillId="3" borderId="0" xfId="0" applyFill="1"/>
    <xf numFmtId="1" fontId="0" fillId="3" borderId="0" xfId="0" applyNumberFormat="1" applyFill="1"/>
    <xf numFmtId="164" fontId="5" fillId="0" borderId="0" xfId="0" applyNumberFormat="1" applyFont="1"/>
    <xf numFmtId="164" fontId="15" fillId="0" borderId="0" xfId="0" applyNumberFormat="1" applyFont="1"/>
    <xf numFmtId="2" fontId="0" fillId="0" borderId="0" xfId="0" applyNumberFormat="1"/>
    <xf numFmtId="1" fontId="5" fillId="0" borderId="0" xfId="0" applyNumberFormat="1" applyFont="1"/>
    <xf numFmtId="164" fontId="17" fillId="0" borderId="0" xfId="0" applyNumberFormat="1" applyFont="1"/>
    <xf numFmtId="1" fontId="4" fillId="0" borderId="0" xfId="0" applyNumberFormat="1" applyFont="1"/>
    <xf numFmtId="0" fontId="4" fillId="0" borderId="0" xfId="0" applyFont="1" applyAlignment="1">
      <alignment vertical="center"/>
    </xf>
    <xf numFmtId="0" fontId="5" fillId="0" borderId="0" xfId="0" applyFont="1" applyAlignment="1">
      <alignment horizontal="left"/>
    </xf>
    <xf numFmtId="0" fontId="0" fillId="0" borderId="0" xfId="0" applyAlignment="1">
      <alignment horizontal="center" vertical="center"/>
    </xf>
    <xf numFmtId="0" fontId="18" fillId="0" borderId="0" xfId="0" applyFont="1"/>
    <xf numFmtId="0" fontId="18" fillId="0" borderId="8" xfId="0" applyFont="1" applyBorder="1"/>
    <xf numFmtId="164" fontId="19" fillId="0" borderId="0" xfId="0" applyNumberFormat="1" applyFont="1"/>
    <xf numFmtId="2" fontId="1" fillId="0" borderId="0" xfId="0" applyNumberFormat="1" applyFont="1"/>
    <xf numFmtId="1" fontId="1" fillId="0" borderId="7" xfId="0" applyNumberFormat="1" applyFont="1" applyBorder="1"/>
    <xf numFmtId="1" fontId="1" fillId="0" borderId="1" xfId="0" applyNumberFormat="1" applyFont="1" applyBorder="1"/>
    <xf numFmtId="1" fontId="5" fillId="0" borderId="10" xfId="0" applyNumberFormat="1" applyFont="1" applyBorder="1"/>
    <xf numFmtId="0" fontId="0" fillId="0" borderId="0" xfId="0" quotePrefix="1"/>
    <xf numFmtId="0" fontId="18" fillId="0" borderId="13" xfId="0" applyFont="1" applyBorder="1"/>
    <xf numFmtId="0" fontId="18" fillId="0" borderId="11" xfId="0" applyFont="1" applyBorder="1"/>
    <xf numFmtId="0" fontId="18" fillId="0" borderId="15" xfId="0" applyFont="1" applyBorder="1"/>
    <xf numFmtId="0" fontId="18" fillId="0" borderId="11" xfId="0" quotePrefix="1" applyFont="1" applyBorder="1"/>
    <xf numFmtId="0" fontId="18" fillId="0" borderId="15" xfId="0" quotePrefix="1" applyFont="1" applyBorder="1"/>
    <xf numFmtId="0" fontId="18" fillId="0" borderId="17" xfId="0" applyFont="1" applyBorder="1"/>
    <xf numFmtId="0" fontId="18" fillId="0" borderId="18" xfId="0" applyFont="1" applyBorder="1"/>
    <xf numFmtId="0" fontId="18" fillId="0" borderId="19" xfId="0" applyFont="1" applyBorder="1"/>
    <xf numFmtId="9" fontId="18" fillId="0" borderId="20" xfId="0" applyNumberFormat="1" applyFont="1" applyBorder="1"/>
    <xf numFmtId="0" fontId="18" fillId="0" borderId="21" xfId="0" applyFont="1" applyBorder="1"/>
    <xf numFmtId="9" fontId="18" fillId="0" borderId="22" xfId="0" applyNumberFormat="1" applyFont="1" applyBorder="1"/>
    <xf numFmtId="0" fontId="20" fillId="0" borderId="0" xfId="0" applyFont="1"/>
    <xf numFmtId="0" fontId="18" fillId="0" borderId="23" xfId="0" applyFont="1" applyBorder="1"/>
    <xf numFmtId="0" fontId="0" fillId="0" borderId="24" xfId="0" applyBorder="1"/>
    <xf numFmtId="0" fontId="0" fillId="0" borderId="22" xfId="0" applyBorder="1"/>
    <xf numFmtId="0" fontId="23" fillId="0" borderId="0" xfId="0" applyFont="1"/>
    <xf numFmtId="0" fontId="18" fillId="0" borderId="26" xfId="0" applyFont="1" applyBorder="1"/>
    <xf numFmtId="0" fontId="18" fillId="0" borderId="26" xfId="0" quotePrefix="1" applyFont="1" applyBorder="1"/>
    <xf numFmtId="0" fontId="18" fillId="0" borderId="27" xfId="0" applyFont="1" applyBorder="1" applyAlignment="1">
      <alignment wrapText="1"/>
    </xf>
    <xf numFmtId="9" fontId="0" fillId="0" borderId="0" xfId="0" applyNumberFormat="1" applyAlignment="1">
      <alignment horizontal="left" indent="2"/>
    </xf>
    <xf numFmtId="14" fontId="0" fillId="0" borderId="0" xfId="0" applyNumberFormat="1" applyAlignment="1">
      <alignment vertical="center" wrapText="1"/>
    </xf>
    <xf numFmtId="0" fontId="18" fillId="0" borderId="24" xfId="0" applyFont="1" applyBorder="1"/>
    <xf numFmtId="0" fontId="0" fillId="3" borderId="0" xfId="0" applyFill="1" applyAlignment="1">
      <alignment wrapText="1"/>
    </xf>
    <xf numFmtId="1" fontId="18" fillId="0" borderId="0" xfId="0" applyNumberFormat="1" applyFont="1"/>
    <xf numFmtId="0" fontId="22" fillId="0" borderId="0" xfId="0" applyFont="1"/>
    <xf numFmtId="0" fontId="24" fillId="0" borderId="0" xfId="0" applyFont="1"/>
    <xf numFmtId="0" fontId="25" fillId="0" borderId="12" xfId="0" applyFont="1" applyBorder="1"/>
    <xf numFmtId="0" fontId="7" fillId="0" borderId="0" xfId="0" applyFont="1" applyAlignment="1">
      <alignment vertical="center" wrapText="1"/>
    </xf>
    <xf numFmtId="0" fontId="18" fillId="0" borderId="26" xfId="0" applyFont="1" applyBorder="1" applyAlignment="1">
      <alignment wrapText="1"/>
    </xf>
    <xf numFmtId="1" fontId="3" fillId="0" borderId="0" xfId="0" applyNumberFormat="1" applyFont="1"/>
    <xf numFmtId="0" fontId="0" fillId="4" borderId="0" xfId="0" applyFill="1"/>
    <xf numFmtId="0" fontId="18" fillId="3" borderId="28" xfId="0" applyFont="1" applyFill="1" applyBorder="1"/>
    <xf numFmtId="0" fontId="18" fillId="0" borderId="30" xfId="0" applyFont="1" applyBorder="1"/>
    <xf numFmtId="0" fontId="0" fillId="0" borderId="30" xfId="0" applyBorder="1"/>
    <xf numFmtId="0" fontId="0" fillId="0" borderId="29" xfId="0" applyBorder="1"/>
    <xf numFmtId="0" fontId="0" fillId="0" borderId="21" xfId="0" applyBorder="1"/>
    <xf numFmtId="0" fontId="18" fillId="0" borderId="0" xfId="0" applyFont="1" applyAlignment="1">
      <alignment wrapText="1"/>
    </xf>
    <xf numFmtId="0" fontId="7" fillId="2" borderId="3" xfId="0" applyFont="1" applyFill="1" applyBorder="1"/>
    <xf numFmtId="1" fontId="0" fillId="2" borderId="1" xfId="0" applyNumberFormat="1" applyFill="1" applyBorder="1"/>
    <xf numFmtId="0" fontId="0" fillId="2" borderId="2" xfId="0" applyFill="1" applyBorder="1"/>
    <xf numFmtId="0" fontId="0" fillId="2" borderId="3" xfId="0" applyFill="1" applyBorder="1"/>
    <xf numFmtId="0" fontId="0" fillId="2" borderId="4" xfId="0" applyFill="1" applyBorder="1"/>
    <xf numFmtId="0" fontId="0" fillId="0" borderId="13" xfId="0" applyBorder="1"/>
    <xf numFmtId="0" fontId="0" fillId="2" borderId="1" xfId="0" applyFill="1" applyBorder="1"/>
    <xf numFmtId="0" fontId="19" fillId="0" borderId="0" xfId="0" applyFont="1"/>
    <xf numFmtId="2" fontId="3" fillId="0" borderId="0" xfId="0" applyNumberFormat="1" applyFont="1"/>
    <xf numFmtId="2" fontId="2" fillId="0" borderId="0" xfId="0" applyNumberFormat="1" applyFont="1"/>
    <xf numFmtId="0" fontId="3" fillId="2" borderId="0" xfId="0" applyFont="1" applyFill="1"/>
    <xf numFmtId="0" fontId="14" fillId="2" borderId="0" xfId="0" applyFont="1" applyFill="1"/>
    <xf numFmtId="1" fontId="3" fillId="3" borderId="0" xfId="0" applyNumberFormat="1" applyFont="1" applyFill="1"/>
    <xf numFmtId="0" fontId="3" fillId="0" borderId="0" xfId="0" applyFont="1" applyAlignment="1">
      <alignment vertical="center" wrapText="1"/>
    </xf>
    <xf numFmtId="3" fontId="3" fillId="0" borderId="0" xfId="0" applyNumberFormat="1" applyFont="1" applyAlignment="1">
      <alignment vertical="center" wrapText="1"/>
    </xf>
    <xf numFmtId="9" fontId="3" fillId="2" borderId="0" xfId="0" applyNumberFormat="1" applyFont="1" applyFill="1" applyAlignment="1">
      <alignment vertical="center" wrapText="1"/>
    </xf>
    <xf numFmtId="0" fontId="3" fillId="2" borderId="0" xfId="0" applyFont="1" applyFill="1" applyAlignment="1">
      <alignment vertical="center" wrapText="1"/>
    </xf>
    <xf numFmtId="9" fontId="0" fillId="2" borderId="0" xfId="0" applyNumberFormat="1" applyFill="1" applyAlignment="1">
      <alignment vertical="center" wrapText="1"/>
    </xf>
    <xf numFmtId="0" fontId="6" fillId="2" borderId="0" xfId="0" applyFont="1" applyFill="1"/>
    <xf numFmtId="0" fontId="19" fillId="0" borderId="0" xfId="0" quotePrefix="1" applyFont="1"/>
    <xf numFmtId="0" fontId="0" fillId="2" borderId="0" xfId="0" applyFill="1" applyAlignment="1">
      <alignment vertical="center" wrapText="1"/>
    </xf>
    <xf numFmtId="0" fontId="16" fillId="0" borderId="0" xfId="0" applyFont="1"/>
    <xf numFmtId="1" fontId="0" fillId="2" borderId="0" xfId="0" applyNumberFormat="1" applyFill="1"/>
    <xf numFmtId="9" fontId="18" fillId="0" borderId="14" xfId="0" applyNumberFormat="1" applyFont="1" applyBorder="1"/>
    <xf numFmtId="0" fontId="28" fillId="0" borderId="11" xfId="0" applyFont="1" applyBorder="1"/>
    <xf numFmtId="0" fontId="22" fillId="0" borderId="26" xfId="0" applyFont="1" applyBorder="1"/>
    <xf numFmtId="0" fontId="22" fillId="0" borderId="25" xfId="0" applyFont="1" applyBorder="1" applyAlignment="1">
      <alignment wrapText="1"/>
    </xf>
    <xf numFmtId="164" fontId="22" fillId="0" borderId="0" xfId="0" applyNumberFormat="1" applyFont="1"/>
    <xf numFmtId="9" fontId="28" fillId="0" borderId="15" xfId="0" applyNumberFormat="1" applyFont="1" applyBorder="1"/>
    <xf numFmtId="0" fontId="29" fillId="0" borderId="0" xfId="0" applyFont="1" applyAlignment="1">
      <alignment wrapText="1"/>
    </xf>
    <xf numFmtId="9" fontId="24" fillId="2" borderId="0" xfId="0" applyNumberFormat="1" applyFont="1" applyFill="1"/>
    <xf numFmtId="0" fontId="18" fillId="0" borderId="31" xfId="0" applyFont="1" applyBorder="1"/>
    <xf numFmtId="0" fontId="18" fillId="0" borderId="32" xfId="0" applyFont="1" applyBorder="1"/>
    <xf numFmtId="0" fontId="18" fillId="0" borderId="33" xfId="0" applyFont="1" applyBorder="1"/>
    <xf numFmtId="0" fontId="27" fillId="0" borderId="0" xfId="0" applyFont="1"/>
    <xf numFmtId="0" fontId="19" fillId="0" borderId="10" xfId="0" applyFont="1" applyBorder="1"/>
    <xf numFmtId="0" fontId="18" fillId="0" borderId="28" xfId="0" applyFont="1" applyBorder="1"/>
    <xf numFmtId="9" fontId="18" fillId="0" borderId="29" xfId="0" applyNumberFormat="1" applyFont="1" applyBorder="1"/>
    <xf numFmtId="12" fontId="18" fillId="0" borderId="29" xfId="0" applyNumberFormat="1" applyFont="1" applyBorder="1"/>
    <xf numFmtId="0" fontId="0" fillId="0" borderId="2" xfId="0" applyBorder="1" applyAlignment="1">
      <alignment vertical="top" wrapText="1"/>
    </xf>
    <xf numFmtId="0" fontId="0" fillId="0" borderId="0" xfId="0" applyAlignment="1">
      <alignment vertical="top" wrapText="1"/>
    </xf>
    <xf numFmtId="0" fontId="0" fillId="0" borderId="0" xfId="0" applyAlignment="1">
      <alignment vertical="center" wrapText="1"/>
    </xf>
    <xf numFmtId="0" fontId="18" fillId="3" borderId="17" xfId="0" applyFont="1" applyFill="1" applyBorder="1"/>
    <xf numFmtId="0" fontId="28" fillId="0" borderId="23" xfId="0" quotePrefix="1" applyFont="1" applyBorder="1"/>
    <xf numFmtId="0" fontId="0" fillId="0" borderId="23" xfId="0" applyBorder="1"/>
    <xf numFmtId="0" fontId="0" fillId="0" borderId="18" xfId="0" applyBorder="1"/>
    <xf numFmtId="0" fontId="18" fillId="3" borderId="19" xfId="0" applyFont="1" applyFill="1" applyBorder="1"/>
    <xf numFmtId="0" fontId="18" fillId="0" borderId="0" xfId="0" quotePrefix="1" applyFont="1"/>
    <xf numFmtId="0" fontId="0" fillId="0" borderId="20" xfId="0" applyBorder="1"/>
    <xf numFmtId="0" fontId="18" fillId="3" borderId="19" xfId="0" quotePrefix="1" applyFont="1" applyFill="1" applyBorder="1"/>
    <xf numFmtId="0" fontId="0" fillId="0" borderId="19" xfId="0" applyBorder="1"/>
    <xf numFmtId="0" fontId="21" fillId="0" borderId="0" xfId="0" applyFont="1"/>
    <xf numFmtId="0" fontId="3" fillId="0" borderId="0" xfId="0" quotePrefix="1" applyFont="1" applyAlignment="1">
      <alignment vertical="center" wrapText="1"/>
    </xf>
    <xf numFmtId="3" fontId="3" fillId="3" borderId="0" xfId="0" applyNumberFormat="1" applyFont="1" applyFill="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4" fontId="0" fillId="0" borderId="2" xfId="0" applyNumberFormat="1" applyBorder="1" applyAlignment="1">
      <alignment vertical="center" wrapText="1"/>
    </xf>
    <xf numFmtId="3" fontId="0" fillId="0" borderId="3" xfId="0" applyNumberFormat="1" applyBorder="1" applyAlignment="1">
      <alignment vertical="center" wrapText="1"/>
    </xf>
    <xf numFmtId="0" fontId="30" fillId="0" borderId="0" xfId="0" applyFont="1"/>
    <xf numFmtId="0" fontId="24" fillId="0" borderId="0" xfId="0" applyFont="1" applyAlignment="1">
      <alignment vertical="center" wrapText="1"/>
    </xf>
    <xf numFmtId="0" fontId="1" fillId="0" borderId="0" xfId="0" applyFont="1" applyAlignment="1">
      <alignment horizontal="left" indent="2"/>
    </xf>
    <xf numFmtId="0" fontId="1" fillId="0" borderId="0" xfId="0" applyFont="1" applyAlignment="1">
      <alignment horizontal="left" indent="6"/>
    </xf>
    <xf numFmtId="0" fontId="31" fillId="0" borderId="0" xfId="0" applyFont="1"/>
    <xf numFmtId="0" fontId="26" fillId="0" borderId="0" xfId="0" applyFont="1"/>
    <xf numFmtId="0" fontId="6" fillId="0" borderId="0" xfId="0" applyFont="1" applyAlignment="1">
      <alignment vertical="center" wrapText="1"/>
    </xf>
    <xf numFmtId="0" fontId="21" fillId="0" borderId="30" xfId="0" applyFont="1" applyBorder="1"/>
    <xf numFmtId="0" fontId="21" fillId="0" borderId="32" xfId="0" applyFont="1" applyBorder="1"/>
    <xf numFmtId="0" fontId="32" fillId="0" borderId="0" xfId="0" applyFont="1"/>
    <xf numFmtId="0" fontId="33" fillId="0" borderId="0" xfId="0" applyFont="1" applyAlignment="1">
      <alignment horizontal="left" indent="4"/>
    </xf>
    <xf numFmtId="0" fontId="34" fillId="0" borderId="0" xfId="0" applyFont="1"/>
    <xf numFmtId="165" fontId="0" fillId="0" borderId="0" xfId="0" applyNumberFormat="1"/>
    <xf numFmtId="0" fontId="35" fillId="0" borderId="0" xfId="0" applyFont="1"/>
    <xf numFmtId="0" fontId="33" fillId="0" borderId="0" xfId="0" applyFont="1"/>
    <xf numFmtId="0" fontId="6" fillId="0" borderId="5" xfId="0" applyFont="1" applyBorder="1"/>
    <xf numFmtId="1" fontId="0" fillId="3" borderId="1" xfId="0" applyNumberFormat="1" applyFill="1" applyBorder="1"/>
    <xf numFmtId="0" fontId="4" fillId="0" borderId="0" xfId="0" applyFont="1" applyAlignment="1">
      <alignment wrapText="1"/>
    </xf>
    <xf numFmtId="1" fontId="1" fillId="0" borderId="0" xfId="0" applyNumberFormat="1" applyFont="1"/>
    <xf numFmtId="1" fontId="0" fillId="0" borderId="0" xfId="0" applyNumberFormat="1" applyAlignment="1">
      <alignment vertical="center" wrapText="1"/>
    </xf>
    <xf numFmtId="1" fontId="3" fillId="0" borderId="0" xfId="0" applyNumberFormat="1" applyFont="1" applyAlignment="1">
      <alignment vertical="center" wrapText="1"/>
    </xf>
    <xf numFmtId="1" fontId="3" fillId="3" borderId="0" xfId="0" applyNumberFormat="1" applyFont="1" applyFill="1" applyAlignment="1">
      <alignment vertical="center" wrapText="1"/>
    </xf>
    <xf numFmtId="1" fontId="0" fillId="0" borderId="16" xfId="0" applyNumberFormat="1" applyBorder="1" applyAlignment="1">
      <alignment vertical="center" wrapText="1"/>
    </xf>
    <xf numFmtId="1" fontId="0" fillId="0" borderId="9" xfId="0" applyNumberFormat="1" applyBorder="1" applyAlignment="1">
      <alignment vertical="center" wrapText="1"/>
    </xf>
    <xf numFmtId="1" fontId="0" fillId="0" borderId="23" xfId="0" applyNumberFormat="1" applyBorder="1"/>
    <xf numFmtId="1" fontId="0" fillId="0" borderId="24" xfId="0" applyNumberFormat="1" applyBorder="1"/>
    <xf numFmtId="1" fontId="18" fillId="0" borderId="30" xfId="0" applyNumberFormat="1" applyFont="1" applyBorder="1"/>
    <xf numFmtId="1" fontId="18" fillId="0" borderId="32" xfId="0" applyNumberFormat="1" applyFont="1" applyBorder="1"/>
    <xf numFmtId="1" fontId="18" fillId="0" borderId="23" xfId="0" applyNumberFormat="1" applyFont="1" applyBorder="1"/>
    <xf numFmtId="1" fontId="0" fillId="0" borderId="1" xfId="0" applyNumberFormat="1" applyBorder="1" applyAlignment="1">
      <alignment vertical="center" wrapText="1"/>
    </xf>
    <xf numFmtId="3" fontId="0" fillId="0" borderId="4" xfId="0" applyNumberFormat="1" applyBorder="1" applyAlignment="1">
      <alignment vertical="center" wrapText="1"/>
    </xf>
    <xf numFmtId="2" fontId="3" fillId="2" borderId="0" xfId="0" applyNumberFormat="1" applyFont="1" applyFill="1" applyAlignment="1">
      <alignment vertical="center" wrapText="1"/>
    </xf>
    <xf numFmtId="14" fontId="0" fillId="0" borderId="0" xfId="0" applyNumberFormat="1"/>
    <xf numFmtId="1" fontId="7" fillId="0" borderId="0" xfId="0" quotePrefix="1" applyNumberFormat="1" applyFont="1"/>
    <xf numFmtId="1" fontId="6" fillId="2" borderId="0" xfId="0" applyNumberFormat="1" applyFont="1" applyFill="1"/>
    <xf numFmtId="1" fontId="7" fillId="0" borderId="0" xfId="0" applyNumberFormat="1" applyFont="1"/>
    <xf numFmtId="1" fontId="0" fillId="2" borderId="4" xfId="0" applyNumberFormat="1" applyFill="1" applyBorder="1"/>
    <xf numFmtId="1" fontId="27" fillId="0" borderId="0" xfId="0" applyNumberFormat="1" applyFont="1"/>
    <xf numFmtId="3" fontId="0" fillId="2" borderId="0" xfId="0" applyNumberFormat="1" applyFill="1" applyAlignment="1">
      <alignment vertical="center" wrapText="1"/>
    </xf>
    <xf numFmtId="1" fontId="0" fillId="0" borderId="6" xfId="0" applyNumberFormat="1" applyBorder="1"/>
    <xf numFmtId="1" fontId="22" fillId="0" borderId="0" xfId="0" applyNumberFormat="1" applyFont="1"/>
    <xf numFmtId="1" fontId="0" fillId="0" borderId="0" xfId="0" quotePrefix="1" applyNumberFormat="1"/>
    <xf numFmtId="0" fontId="36" fillId="0" borderId="0" xfId="0" applyFont="1"/>
    <xf numFmtId="0" fontId="37" fillId="0" borderId="0" xfId="0" applyFont="1"/>
    <xf numFmtId="0" fontId="22" fillId="0" borderId="12" xfId="0" applyFont="1" applyBorder="1"/>
    <xf numFmtId="0" fontId="22" fillId="0" borderId="16" xfId="0" applyFont="1" applyBorder="1"/>
    <xf numFmtId="0" fontId="22" fillId="0" borderId="13" xfId="0" applyFont="1" applyBorder="1"/>
    <xf numFmtId="0" fontId="28" fillId="0" borderId="8" xfId="0" applyFont="1" applyBorder="1"/>
    <xf numFmtId="0" fontId="22" fillId="0" borderId="9" xfId="0" applyFont="1" applyBorder="1"/>
    <xf numFmtId="0" fontId="22" fillId="0" borderId="14" xfId="0" applyFont="1" applyBorder="1"/>
    <xf numFmtId="0" fontId="5" fillId="0" borderId="0" xfId="0" applyFont="1" applyAlignment="1">
      <alignment wrapText="1"/>
    </xf>
    <xf numFmtId="9" fontId="1" fillId="3" borderId="1" xfId="0" applyNumberFormat="1" applyFont="1" applyFill="1" applyBorder="1" applyAlignment="1">
      <alignment vertical="center" wrapText="1"/>
    </xf>
    <xf numFmtId="1" fontId="0" fillId="0" borderId="37" xfId="0" applyNumberFormat="1" applyBorder="1" applyAlignment="1">
      <alignment vertical="center" wrapText="1"/>
    </xf>
    <xf numFmtId="3" fontId="0" fillId="0" borderId="38" xfId="0" applyNumberFormat="1" applyBorder="1" applyAlignment="1">
      <alignment vertical="center" wrapText="1"/>
    </xf>
    <xf numFmtId="3" fontId="0" fillId="0" borderId="39" xfId="0" applyNumberFormat="1" applyBorder="1" applyAlignment="1">
      <alignment vertical="center" wrapText="1"/>
    </xf>
    <xf numFmtId="3" fontId="0" fillId="0" borderId="40" xfId="0" applyNumberFormat="1" applyBorder="1" applyAlignment="1">
      <alignment vertical="center" wrapText="1"/>
    </xf>
    <xf numFmtId="10" fontId="0" fillId="0" borderId="41" xfId="0" applyNumberFormat="1" applyBorder="1" applyAlignment="1">
      <alignment vertical="center" wrapText="1"/>
    </xf>
    <xf numFmtId="1" fontId="0" fillId="0" borderId="41" xfId="0" applyNumberFormat="1" applyBorder="1" applyAlignment="1">
      <alignment vertical="center" wrapText="1"/>
    </xf>
    <xf numFmtId="0" fontId="0" fillId="2" borderId="3" xfId="0" applyFill="1" applyBorder="1" applyAlignment="1">
      <alignment vertical="center" wrapText="1"/>
    </xf>
    <xf numFmtId="3" fontId="0" fillId="2" borderId="3" xfId="0" applyNumberFormat="1" applyFill="1" applyBorder="1" applyAlignment="1">
      <alignment vertical="center" wrapText="1"/>
    </xf>
    <xf numFmtId="0" fontId="0" fillId="2" borderId="43" xfId="0" applyFill="1" applyBorder="1" applyAlignment="1">
      <alignment vertical="center" wrapText="1"/>
    </xf>
    <xf numFmtId="1" fontId="0" fillId="0" borderId="44" xfId="0" applyNumberFormat="1" applyBorder="1" applyAlignment="1">
      <alignment vertical="center" wrapText="1"/>
    </xf>
    <xf numFmtId="3" fontId="0" fillId="0" borderId="45" xfId="0" applyNumberFormat="1" applyBorder="1" applyAlignment="1">
      <alignment vertical="center" wrapText="1"/>
    </xf>
    <xf numFmtId="3" fontId="0" fillId="0" borderId="46" xfId="0" applyNumberFormat="1" applyBorder="1" applyAlignment="1">
      <alignment vertical="center" wrapText="1"/>
    </xf>
    <xf numFmtId="3" fontId="0" fillId="0" borderId="47" xfId="0" applyNumberFormat="1" applyBorder="1" applyAlignment="1">
      <alignment vertical="center" wrapText="1"/>
    </xf>
    <xf numFmtId="1" fontId="1" fillId="2" borderId="0" xfId="0" applyNumberFormat="1" applyFont="1" applyFill="1" applyAlignment="1">
      <alignment vertical="center" wrapText="1"/>
    </xf>
    <xf numFmtId="0" fontId="0" fillId="0" borderId="48" xfId="0" applyBorder="1" applyAlignment="1">
      <alignment vertical="center" wrapText="1"/>
    </xf>
    <xf numFmtId="0" fontId="0" fillId="0" borderId="2" xfId="0" applyBorder="1" applyAlignment="1">
      <alignment vertical="center" wrapText="1"/>
    </xf>
    <xf numFmtId="0" fontId="0" fillId="0" borderId="49" xfId="0" applyBorder="1" applyAlignment="1">
      <alignment vertical="center" wrapText="1"/>
    </xf>
    <xf numFmtId="0" fontId="0" fillId="2" borderId="42" xfId="0" applyFill="1" applyBorder="1" applyAlignment="1">
      <alignment vertical="center" wrapText="1"/>
    </xf>
    <xf numFmtId="14" fontId="0" fillId="2" borderId="0" xfId="0" quotePrefix="1" applyNumberFormat="1" applyFill="1" applyAlignment="1">
      <alignment vertical="center" wrapText="1"/>
    </xf>
    <xf numFmtId="10" fontId="24" fillId="2" borderId="0" xfId="0" applyNumberFormat="1" applyFont="1" applyFill="1"/>
    <xf numFmtId="0" fontId="0" fillId="0" borderId="0" xfId="0" applyAlignment="1">
      <alignment wrapText="1"/>
    </xf>
    <xf numFmtId="0" fontId="11" fillId="0" borderId="5" xfId="0" applyFont="1" applyBorder="1"/>
    <xf numFmtId="0" fontId="7" fillId="0" borderId="12" xfId="0" applyFont="1" applyBorder="1"/>
    <xf numFmtId="0" fontId="0" fillId="0" borderId="14" xfId="0" applyBorder="1"/>
    <xf numFmtId="0" fontId="0" fillId="0" borderId="7" xfId="0" applyBorder="1"/>
    <xf numFmtId="0" fontId="0" fillId="2" borderId="15" xfId="0" applyFill="1" applyBorder="1"/>
    <xf numFmtId="0" fontId="0" fillId="0" borderId="2" xfId="0" applyBorder="1" applyAlignment="1">
      <alignment horizontal="center" vertical="center"/>
    </xf>
    <xf numFmtId="0" fontId="11" fillId="3" borderId="9" xfId="0" applyFont="1" applyFill="1" applyBorder="1"/>
    <xf numFmtId="0" fontId="0" fillId="3" borderId="9" xfId="0" applyFill="1" applyBorder="1"/>
    <xf numFmtId="0" fontId="5" fillId="3" borderId="9" xfId="0" applyFont="1" applyFill="1" applyBorder="1"/>
    <xf numFmtId="0" fontId="7" fillId="3" borderId="3" xfId="0" applyFont="1" applyFill="1" applyBorder="1"/>
    <xf numFmtId="0" fontId="0" fillId="0" borderId="16" xfId="0" applyBorder="1"/>
    <xf numFmtId="1" fontId="0" fillId="3" borderId="5" xfId="0" applyNumberFormat="1" applyFill="1" applyBorder="1"/>
    <xf numFmtId="1" fontId="0" fillId="3" borderId="2" xfId="0" applyNumberFormat="1" applyFill="1" applyBorder="1"/>
    <xf numFmtId="0" fontId="0" fillId="2" borderId="12" xfId="0" applyFill="1" applyBorder="1"/>
    <xf numFmtId="0" fontId="0" fillId="2" borderId="11" xfId="0" applyFill="1" applyBorder="1"/>
    <xf numFmtId="0" fontId="1" fillId="2" borderId="4" xfId="0" quotePrefix="1" applyFont="1" applyFill="1" applyBorder="1"/>
    <xf numFmtId="0" fontId="1" fillId="2" borderId="5" xfId="0" quotePrefix="1" applyFont="1" applyFill="1" applyBorder="1"/>
    <xf numFmtId="0" fontId="1" fillId="2" borderId="5" xfId="0" applyFont="1" applyFill="1" applyBorder="1"/>
    <xf numFmtId="0" fontId="0" fillId="0" borderId="1" xfId="0" applyBorder="1" applyAlignment="1">
      <alignment horizontal="center" vertical="center"/>
    </xf>
    <xf numFmtId="0" fontId="1" fillId="0" borderId="1" xfId="0" applyFont="1" applyBorder="1" applyAlignment="1">
      <alignment horizontal="center"/>
    </xf>
    <xf numFmtId="0" fontId="6" fillId="3" borderId="0" xfId="0" applyFont="1" applyFill="1"/>
    <xf numFmtId="9" fontId="18" fillId="0" borderId="0" xfId="0" applyNumberFormat="1" applyFont="1"/>
    <xf numFmtId="12" fontId="18" fillId="0" borderId="0" xfId="0" applyNumberFormat="1" applyFont="1"/>
    <xf numFmtId="0" fontId="3" fillId="0" borderId="7" xfId="0" applyFont="1" applyBorder="1" applyAlignment="1">
      <alignment horizontal="center"/>
    </xf>
    <xf numFmtId="0" fontId="3" fillId="0" borderId="7" xfId="0" applyFont="1" applyBorder="1"/>
    <xf numFmtId="0" fontId="2" fillId="0" borderId="7" xfId="0" applyFont="1" applyBorder="1"/>
    <xf numFmtId="0" fontId="3" fillId="2" borderId="7" xfId="0" applyFont="1" applyFill="1" applyBorder="1"/>
    <xf numFmtId="0" fontId="19" fillId="0" borderId="36" xfId="0" applyFont="1" applyBorder="1"/>
    <xf numFmtId="0" fontId="2" fillId="3" borderId="15" xfId="0" applyFont="1" applyFill="1" applyBorder="1"/>
    <xf numFmtId="0" fontId="3" fillId="0" borderId="15" xfId="0" applyFont="1" applyBorder="1"/>
    <xf numFmtId="0" fontId="2" fillId="3" borderId="3" xfId="0" applyFont="1" applyFill="1" applyBorder="1"/>
    <xf numFmtId="0" fontId="3" fillId="2" borderId="3" xfId="0" applyFont="1" applyFill="1" applyBorder="1"/>
    <xf numFmtId="0" fontId="3" fillId="0" borderId="3" xfId="0" applyFont="1" applyBorder="1"/>
    <xf numFmtId="0" fontId="3" fillId="3" borderId="3" xfId="0" applyFont="1" applyFill="1" applyBorder="1"/>
    <xf numFmtId="1" fontId="6" fillId="0" borderId="5" xfId="0" applyNumberFormat="1" applyFont="1" applyBorder="1"/>
    <xf numFmtId="0" fontId="22" fillId="0" borderId="0" xfId="0" applyFont="1" applyAlignment="1">
      <alignment wrapText="1"/>
    </xf>
    <xf numFmtId="0" fontId="18" fillId="3" borderId="0" xfId="0" applyFont="1" applyFill="1" applyAlignment="1">
      <alignment wrapText="1"/>
    </xf>
    <xf numFmtId="0" fontId="5" fillId="2" borderId="0" xfId="0" applyFont="1" applyFill="1"/>
    <xf numFmtId="1" fontId="19" fillId="3" borderId="0" xfId="0" applyNumberFormat="1" applyFont="1" applyFill="1"/>
    <xf numFmtId="0" fontId="5" fillId="2" borderId="0" xfId="0" applyFont="1" applyFill="1" applyAlignment="1">
      <alignment wrapText="1"/>
    </xf>
    <xf numFmtId="0" fontId="6" fillId="0" borderId="3" xfId="0" applyFont="1" applyBorder="1"/>
    <xf numFmtId="1" fontId="5" fillId="0" borderId="0" xfId="0" applyNumberFormat="1" applyFont="1" applyAlignment="1">
      <alignment horizontal="right"/>
    </xf>
    <xf numFmtId="1" fontId="5" fillId="3" borderId="0" xfId="0" applyNumberFormat="1" applyFont="1" applyFill="1"/>
    <xf numFmtId="1" fontId="19" fillId="0" borderId="0" xfId="0" applyNumberFormat="1" applyFont="1"/>
    <xf numFmtId="1" fontId="0" fillId="3" borderId="3" xfId="0" applyNumberFormat="1" applyFill="1" applyBorder="1"/>
    <xf numFmtId="1" fontId="5" fillId="3" borderId="1" xfId="0" applyNumberFormat="1" applyFont="1" applyFill="1" applyBorder="1"/>
    <xf numFmtId="1" fontId="3" fillId="0" borderId="1" xfId="0" applyNumberFormat="1" applyFont="1" applyBorder="1"/>
    <xf numFmtId="1" fontId="4" fillId="2" borderId="0" xfId="0" applyNumberFormat="1" applyFont="1" applyFill="1"/>
    <xf numFmtId="1" fontId="19" fillId="2" borderId="0" xfId="0" applyNumberFormat="1" applyFont="1" applyFill="1"/>
    <xf numFmtId="0" fontId="3" fillId="0" borderId="0" xfId="0" applyFont="1" applyAlignment="1">
      <alignment horizontal="center" vertical="center"/>
    </xf>
    <xf numFmtId="1" fontId="3" fillId="2" borderId="0" xfId="0" applyNumberFormat="1" applyFont="1" applyFill="1"/>
    <xf numFmtId="0" fontId="1" fillId="0" borderId="0" xfId="0" applyFont="1" applyAlignment="1">
      <alignment horizontal="center" vertical="center" wrapText="1"/>
    </xf>
    <xf numFmtId="3" fontId="0" fillId="0" borderId="0" xfId="0" applyNumberFormat="1" applyAlignment="1">
      <alignment vertical="center" wrapText="1"/>
    </xf>
    <xf numFmtId="0" fontId="6" fillId="3" borderId="0" xfId="0" applyFont="1" applyFill="1" applyAlignment="1">
      <alignment horizontal="center"/>
    </xf>
    <xf numFmtId="0" fontId="2" fillId="0" borderId="1" xfId="0" applyFont="1" applyBorder="1" applyAlignment="1">
      <alignment horizontal="left" indent="2"/>
    </xf>
    <xf numFmtId="0" fontId="2" fillId="0" borderId="1" xfId="0" applyFont="1" applyBorder="1" applyAlignment="1">
      <alignment horizontal="center"/>
    </xf>
    <xf numFmtId="0" fontId="18" fillId="3" borderId="26" xfId="0" applyFont="1" applyFill="1" applyBorder="1" applyAlignment="1">
      <alignment wrapText="1"/>
    </xf>
    <xf numFmtId="0" fontId="33" fillId="0" borderId="0" xfId="0" applyFont="1" applyAlignment="1">
      <alignment horizontal="center"/>
    </xf>
    <xf numFmtId="0" fontId="28" fillId="0" borderId="1" xfId="0" applyFont="1" applyBorder="1" applyAlignment="1">
      <alignment horizontal="left" wrapText="1"/>
    </xf>
    <xf numFmtId="0" fontId="22" fillId="0" borderId="0" xfId="0" quotePrefix="1" applyFont="1"/>
    <xf numFmtId="0" fontId="22" fillId="0" borderId="11" xfId="0" applyFont="1" applyBorder="1"/>
    <xf numFmtId="0" fontId="22" fillId="0" borderId="15" xfId="0" applyFont="1" applyBorder="1"/>
    <xf numFmtId="0" fontId="22" fillId="0" borderId="8" xfId="0" applyFont="1" applyBorder="1"/>
    <xf numFmtId="0" fontId="18" fillId="0" borderId="29" xfId="0" applyFont="1" applyBorder="1"/>
    <xf numFmtId="0" fontId="5" fillId="0" borderId="1" xfId="0" applyFont="1" applyBorder="1"/>
    <xf numFmtId="0" fontId="28" fillId="0" borderId="0" xfId="0" applyFont="1" applyAlignment="1">
      <alignment vertical="center" wrapText="1"/>
    </xf>
    <xf numFmtId="0" fontId="11" fillId="0" borderId="0" xfId="0" applyFont="1" applyAlignment="1">
      <alignment vertical="center" wrapText="1"/>
    </xf>
    <xf numFmtId="0" fontId="5" fillId="3" borderId="0" xfId="0" applyFont="1" applyFill="1"/>
    <xf numFmtId="0" fontId="6" fillId="0" borderId="2" xfId="0" applyFont="1" applyBorder="1" applyAlignment="1">
      <alignment horizontal="center" vertical="center"/>
    </xf>
    <xf numFmtId="0" fontId="1" fillId="0" borderId="0" xfId="0" applyFont="1" applyAlignment="1">
      <alignment horizontal="center"/>
    </xf>
    <xf numFmtId="0" fontId="5" fillId="0" borderId="9" xfId="0" applyFont="1" applyBorder="1" applyAlignment="1">
      <alignment wrapText="1"/>
    </xf>
    <xf numFmtId="0" fontId="11" fillId="0" borderId="1" xfId="0" applyFont="1" applyBorder="1"/>
    <xf numFmtId="0" fontId="0" fillId="0" borderId="1" xfId="0" applyBorder="1" applyAlignment="1">
      <alignment horizontal="center"/>
    </xf>
    <xf numFmtId="0" fontId="1" fillId="0" borderId="9" xfId="0" applyFont="1" applyBorder="1" applyAlignment="1">
      <alignment horizontal="center" wrapText="1"/>
    </xf>
    <xf numFmtId="0" fontId="1" fillId="0" borderId="9" xfId="0" applyFont="1" applyBorder="1" applyAlignment="1">
      <alignment horizontal="center"/>
    </xf>
    <xf numFmtId="0" fontId="1" fillId="0" borderId="0" xfId="0" applyFont="1" applyAlignment="1">
      <alignment horizontal="center" vertical="center"/>
    </xf>
    <xf numFmtId="0" fontId="12" fillId="0" borderId="4" xfId="0" applyFont="1" applyBorder="1" applyAlignment="1">
      <alignment wrapText="1"/>
    </xf>
    <xf numFmtId="0" fontId="2" fillId="0" borderId="1" xfId="0" applyFont="1" applyBorder="1" applyAlignment="1">
      <alignment horizontal="left" indent="3"/>
    </xf>
    <xf numFmtId="0" fontId="6" fillId="0" borderId="3" xfId="0" applyFont="1" applyBorder="1" applyAlignment="1">
      <alignment horizontal="center"/>
    </xf>
    <xf numFmtId="0" fontId="6" fillId="0" borderId="8" xfId="0" applyFont="1" applyBorder="1"/>
    <xf numFmtId="0" fontId="10" fillId="0" borderId="14" xfId="0" applyFont="1" applyBorder="1"/>
    <xf numFmtId="0" fontId="6" fillId="0" borderId="0" xfId="0" applyFont="1" applyAlignment="1">
      <alignment horizontal="left" indent="6"/>
    </xf>
    <xf numFmtId="0" fontId="1" fillId="0" borderId="0" xfId="0" applyFont="1" applyAlignment="1">
      <alignment horizontal="right"/>
    </xf>
    <xf numFmtId="1" fontId="1" fillId="0" borderId="0" xfId="0" applyNumberFormat="1" applyFont="1" applyAlignment="1">
      <alignment vertical="center" wrapText="1"/>
    </xf>
    <xf numFmtId="1" fontId="11" fillId="0" borderId="0" xfId="0" applyNumberFormat="1" applyFont="1"/>
    <xf numFmtId="0" fontId="3" fillId="0" borderId="0" xfId="0" applyFont="1" applyAlignment="1">
      <alignment wrapText="1"/>
    </xf>
    <xf numFmtId="0" fontId="2" fillId="0" borderId="7" xfId="0" applyFont="1" applyBorder="1" applyAlignment="1">
      <alignment vertical="center" wrapText="1"/>
    </xf>
    <xf numFmtId="0" fontId="2" fillId="0" borderId="7" xfId="0" applyFont="1" applyBorder="1" applyAlignment="1">
      <alignment wrapText="1"/>
    </xf>
    <xf numFmtId="0" fontId="3" fillId="0" borderId="7" xfId="0" applyFont="1" applyBorder="1" applyAlignment="1">
      <alignment horizontal="center" wrapText="1"/>
    </xf>
    <xf numFmtId="0" fontId="0" fillId="0" borderId="50" xfId="0" applyBorder="1"/>
    <xf numFmtId="0" fontId="3" fillId="0" borderId="1" xfId="0" applyFont="1" applyBorder="1" applyAlignment="1">
      <alignment horizontal="center" wrapText="1"/>
    </xf>
    <xf numFmtId="0" fontId="0" fillId="2" borderId="1" xfId="0" applyFill="1" applyBorder="1" applyAlignment="1">
      <alignment horizontal="center"/>
    </xf>
    <xf numFmtId="0" fontId="12" fillId="0" borderId="4" xfId="0" applyFont="1" applyBorder="1"/>
    <xf numFmtId="0" fontId="7" fillId="0" borderId="8" xfId="0" applyFont="1" applyBorder="1" applyAlignment="1">
      <alignment horizontal="left" indent="2"/>
    </xf>
    <xf numFmtId="0" fontId="0" fillId="0" borderId="51" xfId="0" applyBorder="1"/>
    <xf numFmtId="0" fontId="39" fillId="0" borderId="52" xfId="0" applyFont="1" applyBorder="1" applyAlignment="1">
      <alignment horizontal="center" vertical="center"/>
    </xf>
    <xf numFmtId="0" fontId="0" fillId="0" borderId="54" xfId="0" applyBorder="1"/>
    <xf numFmtId="0" fontId="11" fillId="0" borderId="55" xfId="0" applyFont="1" applyBorder="1" applyAlignment="1">
      <alignment horizontal="center" vertical="top"/>
    </xf>
    <xf numFmtId="0" fontId="0" fillId="0" borderId="54" xfId="0" applyBorder="1" applyAlignment="1">
      <alignment horizontal="center" vertical="top"/>
    </xf>
    <xf numFmtId="0" fontId="0" fillId="0" borderId="55" xfId="0" applyBorder="1" applyAlignment="1">
      <alignment horizontal="center" vertical="top"/>
    </xf>
    <xf numFmtId="0" fontId="1" fillId="0" borderId="56" xfId="0" applyFont="1" applyBorder="1" applyAlignment="1">
      <alignment horizontal="center"/>
    </xf>
    <xf numFmtId="0" fontId="0" fillId="0" borderId="52" xfId="0" applyBorder="1"/>
    <xf numFmtId="0" fontId="0" fillId="0" borderId="55" xfId="0" applyBorder="1"/>
    <xf numFmtId="0" fontId="1" fillId="0" borderId="54" xfId="0" applyFont="1" applyBorder="1" applyAlignment="1">
      <alignment horizontal="center"/>
    </xf>
    <xf numFmtId="0" fontId="1" fillId="0" borderId="55" xfId="0" applyFont="1" applyBorder="1" applyAlignment="1">
      <alignment horizontal="center"/>
    </xf>
    <xf numFmtId="0" fontId="3" fillId="0" borderId="16" xfId="0" applyFont="1" applyBorder="1"/>
    <xf numFmtId="0" fontId="14" fillId="0" borderId="4" xfId="0" applyFont="1" applyBorder="1" applyAlignment="1">
      <alignment horizontal="left" indent="2"/>
    </xf>
    <xf numFmtId="0" fontId="11" fillId="0" borderId="57" xfId="0" applyFont="1" applyBorder="1" applyAlignment="1">
      <alignment horizontal="center" vertical="top"/>
    </xf>
    <xf numFmtId="0" fontId="0" fillId="0" borderId="58" xfId="0" applyBorder="1" applyAlignment="1">
      <alignment horizontal="center" vertical="top"/>
    </xf>
    <xf numFmtId="0" fontId="12" fillId="0" borderId="60" xfId="0" applyFont="1" applyBorder="1"/>
    <xf numFmtId="0" fontId="7" fillId="0" borderId="62" xfId="0" quotePrefix="1" applyFont="1" applyBorder="1"/>
    <xf numFmtId="0" fontId="7" fillId="0" borderId="63" xfId="0" quotePrefix="1" applyFont="1" applyBorder="1"/>
    <xf numFmtId="0" fontId="7" fillId="0" borderId="64" xfId="0" applyFont="1" applyBorder="1"/>
    <xf numFmtId="0" fontId="7" fillId="0" borderId="65" xfId="0" applyFont="1" applyBorder="1"/>
    <xf numFmtId="2" fontId="7" fillId="0" borderId="66" xfId="0" applyNumberFormat="1" applyFont="1" applyBorder="1"/>
    <xf numFmtId="2" fontId="7" fillId="0" borderId="67" xfId="0" applyNumberFormat="1" applyFont="1" applyBorder="1"/>
    <xf numFmtId="2" fontId="6" fillId="0" borderId="68" xfId="0" applyNumberFormat="1" applyFont="1" applyBorder="1"/>
    <xf numFmtId="0" fontId="7" fillId="0" borderId="5" xfId="0" quotePrefix="1" applyFont="1" applyBorder="1"/>
    <xf numFmtId="0" fontId="0" fillId="0" borderId="57" xfId="0" applyBorder="1" applyAlignment="1">
      <alignment horizontal="center" vertical="top"/>
    </xf>
    <xf numFmtId="0" fontId="7" fillId="0" borderId="64" xfId="0" quotePrefix="1" applyFont="1" applyBorder="1"/>
    <xf numFmtId="2" fontId="6" fillId="0" borderId="69" xfId="0" applyNumberFormat="1" applyFont="1" applyBorder="1"/>
    <xf numFmtId="2" fontId="6" fillId="0" borderId="70" xfId="0" applyNumberFormat="1" applyFont="1" applyBorder="1"/>
    <xf numFmtId="0" fontId="11" fillId="0" borderId="58" xfId="0" applyFont="1" applyBorder="1" applyAlignment="1">
      <alignment horizontal="center" vertical="top"/>
    </xf>
    <xf numFmtId="0" fontId="13" fillId="0" borderId="59" xfId="0" applyFont="1" applyBorder="1" applyAlignment="1">
      <alignment horizontal="center" vertical="top"/>
    </xf>
    <xf numFmtId="0" fontId="14" fillId="0" borderId="61" xfId="0" applyFont="1" applyBorder="1" applyAlignment="1">
      <alignment horizontal="left" indent="2"/>
    </xf>
    <xf numFmtId="0" fontId="13" fillId="0" borderId="57" xfId="0" applyFont="1" applyBorder="1" applyAlignment="1">
      <alignment horizontal="center" vertical="top"/>
    </xf>
    <xf numFmtId="0" fontId="13" fillId="0" borderId="58" xfId="0" applyFont="1" applyBorder="1" applyAlignment="1">
      <alignment horizontal="center" vertical="top"/>
    </xf>
    <xf numFmtId="0" fontId="14" fillId="0" borderId="60" xfId="0" applyFont="1" applyBorder="1" applyAlignment="1">
      <alignment horizontal="left" indent="2"/>
    </xf>
    <xf numFmtId="2" fontId="6" fillId="0" borderId="66" xfId="0" applyNumberFormat="1" applyFont="1" applyBorder="1"/>
    <xf numFmtId="2" fontId="6" fillId="0" borderId="67" xfId="0" applyNumberFormat="1" applyFont="1" applyBorder="1"/>
    <xf numFmtId="0" fontId="14" fillId="0" borderId="8" xfId="0" applyFont="1" applyBorder="1" applyAlignment="1">
      <alignment horizontal="left" indent="2"/>
    </xf>
    <xf numFmtId="0" fontId="1" fillId="0" borderId="55" xfId="0" applyFont="1" applyBorder="1"/>
    <xf numFmtId="0" fontId="0" fillId="2" borderId="52" xfId="0" applyFill="1" applyBorder="1"/>
    <xf numFmtId="0" fontId="0" fillId="0" borderId="71" xfId="0" applyBorder="1"/>
    <xf numFmtId="0" fontId="0" fillId="2" borderId="72" xfId="0" applyFill="1" applyBorder="1"/>
    <xf numFmtId="0" fontId="0" fillId="2" borderId="73" xfId="0" applyFill="1" applyBorder="1"/>
    <xf numFmtId="0" fontId="0" fillId="0" borderId="73" xfId="0" applyBorder="1"/>
    <xf numFmtId="0" fontId="0" fillId="2" borderId="51" xfId="0" applyFill="1" applyBorder="1"/>
    <xf numFmtId="0" fontId="0" fillId="2" borderId="54" xfId="0" applyFill="1" applyBorder="1"/>
    <xf numFmtId="1" fontId="0" fillId="2" borderId="72" xfId="0" applyNumberFormat="1" applyFill="1" applyBorder="1"/>
    <xf numFmtId="1" fontId="0" fillId="2" borderId="51" xfId="0" applyNumberFormat="1" applyFill="1" applyBorder="1"/>
    <xf numFmtId="0" fontId="1" fillId="0" borderId="51" xfId="0" applyFont="1" applyBorder="1"/>
    <xf numFmtId="0" fontId="1" fillId="0" borderId="50" xfId="0" applyFont="1" applyBorder="1"/>
    <xf numFmtId="0" fontId="7" fillId="0" borderId="51" xfId="0" applyFont="1" applyBorder="1"/>
    <xf numFmtId="0" fontId="7" fillId="0" borderId="50" xfId="0" applyFont="1" applyBorder="1"/>
    <xf numFmtId="0" fontId="7" fillId="0" borderId="54" xfId="0" applyFont="1" applyBorder="1"/>
    <xf numFmtId="0" fontId="0" fillId="0" borderId="77" xfId="0" applyBorder="1"/>
    <xf numFmtId="0" fontId="0" fillId="2" borderId="74" xfId="0" applyFill="1" applyBorder="1"/>
    <xf numFmtId="0" fontId="0" fillId="2" borderId="50" xfId="0" applyFill="1" applyBorder="1"/>
    <xf numFmtId="0" fontId="7" fillId="0" borderId="72" xfId="0" applyFont="1" applyBorder="1"/>
    <xf numFmtId="0" fontId="7" fillId="0" borderId="74" xfId="0" applyFont="1" applyBorder="1"/>
    <xf numFmtId="0" fontId="7" fillId="0" borderId="73" xfId="0" applyFont="1" applyBorder="1"/>
    <xf numFmtId="0" fontId="0" fillId="0" borderId="74" xfId="0" applyBorder="1"/>
    <xf numFmtId="0" fontId="0" fillId="0" borderId="72" xfId="0" applyBorder="1"/>
    <xf numFmtId="0" fontId="0" fillId="0" borderId="75" xfId="0" applyBorder="1" applyAlignment="1">
      <alignment vertical="top" wrapText="1"/>
    </xf>
    <xf numFmtId="0" fontId="0" fillId="0" borderId="75" xfId="0" applyBorder="1"/>
    <xf numFmtId="0" fontId="0" fillId="0" borderId="3" xfId="0" applyBorder="1" applyAlignment="1">
      <alignment vertical="top" wrapText="1"/>
    </xf>
    <xf numFmtId="0" fontId="0" fillId="0" borderId="78" xfId="0" applyBorder="1"/>
    <xf numFmtId="0" fontId="0" fillId="0" borderId="79" xfId="0" applyBorder="1"/>
    <xf numFmtId="0" fontId="0" fillId="0" borderId="76" xfId="0" applyBorder="1"/>
    <xf numFmtId="0" fontId="1" fillId="2" borderId="80" xfId="0" quotePrefix="1" applyFont="1" applyFill="1" applyBorder="1"/>
    <xf numFmtId="0" fontId="1" fillId="2" borderId="76" xfId="0" quotePrefix="1" applyFont="1" applyFill="1" applyBorder="1"/>
    <xf numFmtId="0" fontId="1" fillId="2" borderId="76" xfId="0" applyFont="1" applyFill="1" applyBorder="1"/>
    <xf numFmtId="0" fontId="5" fillId="2" borderId="81" xfId="0" applyFont="1" applyFill="1" applyBorder="1"/>
    <xf numFmtId="0" fontId="5" fillId="2" borderId="36" xfId="0" applyFont="1" applyFill="1" applyBorder="1"/>
    <xf numFmtId="0" fontId="6" fillId="0" borderId="5" xfId="0" applyFont="1" applyBorder="1" applyAlignment="1">
      <alignment horizontal="center"/>
    </xf>
    <xf numFmtId="0" fontId="0" fillId="0" borderId="7" xfId="0" applyBorder="1" applyAlignment="1">
      <alignment horizontal="center"/>
    </xf>
    <xf numFmtId="1" fontId="0" fillId="2" borderId="50" xfId="0" applyNumberFormat="1" applyFill="1" applyBorder="1"/>
    <xf numFmtId="1" fontId="0" fillId="2" borderId="74" xfId="0" applyNumberFormat="1" applyFill="1" applyBorder="1"/>
    <xf numFmtId="0" fontId="42" fillId="0" borderId="0" xfId="0" applyFont="1"/>
    <xf numFmtId="0" fontId="2" fillId="0" borderId="50" xfId="0" applyFont="1" applyBorder="1"/>
    <xf numFmtId="0" fontId="3" fillId="2" borderId="50" xfId="0" applyFont="1" applyFill="1" applyBorder="1"/>
    <xf numFmtId="0" fontId="3" fillId="0" borderId="82" xfId="0" applyFont="1" applyBorder="1"/>
    <xf numFmtId="0" fontId="3" fillId="2" borderId="71" xfId="0" applyFont="1" applyFill="1" applyBorder="1"/>
    <xf numFmtId="0" fontId="3" fillId="2" borderId="83" xfId="0" applyFont="1" applyFill="1" applyBorder="1"/>
    <xf numFmtId="0" fontId="3" fillId="0" borderId="84" xfId="0" applyFont="1" applyBorder="1"/>
    <xf numFmtId="0" fontId="3" fillId="0" borderId="13" xfId="0" applyFont="1" applyBorder="1"/>
    <xf numFmtId="0" fontId="2" fillId="0" borderId="52" xfId="0" applyFont="1" applyBorder="1"/>
    <xf numFmtId="0" fontId="3" fillId="2" borderId="51" xfId="0" applyFont="1" applyFill="1" applyBorder="1"/>
    <xf numFmtId="0" fontId="3" fillId="2" borderId="85" xfId="0" applyFont="1" applyFill="1" applyBorder="1"/>
    <xf numFmtId="0" fontId="3" fillId="2" borderId="52" xfId="0" applyFont="1" applyFill="1" applyBorder="1"/>
    <xf numFmtId="0" fontId="3" fillId="0" borderId="71" xfId="0" applyFont="1" applyBorder="1"/>
    <xf numFmtId="0" fontId="3" fillId="0" borderId="86" xfId="0" applyFont="1" applyBorder="1"/>
    <xf numFmtId="0" fontId="2" fillId="0" borderId="55" xfId="0" applyFont="1" applyBorder="1"/>
    <xf numFmtId="0" fontId="3" fillId="0" borderId="78" xfId="0" applyFont="1" applyBorder="1"/>
    <xf numFmtId="0" fontId="3" fillId="0" borderId="87" xfId="0" applyFont="1" applyBorder="1"/>
    <xf numFmtId="0" fontId="19" fillId="0" borderId="88" xfId="0" applyFont="1" applyBorder="1"/>
    <xf numFmtId="0" fontId="19" fillId="0" borderId="89" xfId="0" applyFont="1" applyBorder="1"/>
    <xf numFmtId="0" fontId="19" fillId="0" borderId="90" xfId="0" applyFont="1" applyBorder="1"/>
    <xf numFmtId="0" fontId="3" fillId="0" borderId="73" xfId="0" applyFont="1" applyBorder="1"/>
    <xf numFmtId="0" fontId="2" fillId="0" borderId="91" xfId="0" applyFont="1" applyBorder="1"/>
    <xf numFmtId="0" fontId="2" fillId="0" borderId="86" xfId="0" applyFont="1" applyBorder="1"/>
    <xf numFmtId="0" fontId="2" fillId="0" borderId="87" xfId="0" applyFont="1" applyBorder="1"/>
    <xf numFmtId="0" fontId="2" fillId="0" borderId="91" xfId="0" applyFont="1" applyBorder="1" applyAlignment="1">
      <alignment wrapText="1"/>
    </xf>
    <xf numFmtId="0" fontId="3" fillId="2" borderId="91" xfId="0" applyFont="1" applyFill="1" applyBorder="1"/>
    <xf numFmtId="0" fontId="2" fillId="0" borderId="78" xfId="0" applyFont="1" applyBorder="1"/>
    <xf numFmtId="0" fontId="3" fillId="0" borderId="55" xfId="0" applyFont="1" applyBorder="1"/>
    <xf numFmtId="0" fontId="3" fillId="3" borderId="80" xfId="0" applyFont="1" applyFill="1" applyBorder="1"/>
    <xf numFmtId="0" fontId="0" fillId="0" borderId="80" xfId="0" applyBorder="1"/>
    <xf numFmtId="0" fontId="3" fillId="0" borderId="92" xfId="0" applyFont="1" applyBorder="1"/>
    <xf numFmtId="0" fontId="0" fillId="0" borderId="92" xfId="0" applyBorder="1"/>
    <xf numFmtId="0" fontId="1" fillId="0" borderId="72" xfId="0" applyFont="1" applyBorder="1"/>
    <xf numFmtId="0" fontId="3" fillId="2" borderId="11" xfId="0" applyFont="1" applyFill="1" applyBorder="1"/>
    <xf numFmtId="0" fontId="3" fillId="2" borderId="8" xfId="0" applyFont="1" applyFill="1" applyBorder="1"/>
    <xf numFmtId="0" fontId="3" fillId="2" borderId="1" xfId="0" applyFont="1" applyFill="1" applyBorder="1"/>
    <xf numFmtId="0" fontId="0" fillId="0" borderId="34" xfId="0" applyBorder="1" applyAlignment="1">
      <alignment horizontal="center"/>
    </xf>
    <xf numFmtId="0" fontId="23" fillId="0" borderId="0" xfId="0" applyFont="1" applyAlignment="1">
      <alignment wrapText="1"/>
    </xf>
    <xf numFmtId="0" fontId="21" fillId="0" borderId="0" xfId="0" applyFont="1" applyAlignment="1">
      <alignment wrapText="1"/>
    </xf>
    <xf numFmtId="0" fontId="0" fillId="0" borderId="0" xfId="0" applyAlignment="1">
      <alignment wrapText="1"/>
    </xf>
    <xf numFmtId="0" fontId="4" fillId="0" borderId="0" xfId="0" applyFont="1" applyAlignment="1">
      <alignment horizontal="center" vertical="top"/>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15" xfId="0" applyFont="1" applyBorder="1" applyAlignment="1">
      <alignment horizontal="center" vertical="center" wrapText="1"/>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7" xfId="0" applyFont="1" applyBorder="1" applyAlignment="1">
      <alignment horizontal="center" vertical="top"/>
    </xf>
    <xf numFmtId="0" fontId="0" fillId="0" borderId="58" xfId="0" applyBorder="1" applyAlignment="1">
      <alignment horizontal="center" vertical="top"/>
    </xf>
    <xf numFmtId="0" fontId="6" fillId="0" borderId="5" xfId="0" applyFont="1" applyBorder="1" applyAlignment="1">
      <alignment horizontal="center"/>
    </xf>
    <xf numFmtId="0" fontId="0" fillId="0" borderId="7" xfId="0" applyBorder="1" applyAlignment="1">
      <alignment horizont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xf>
    <xf numFmtId="0" fontId="0" fillId="0" borderId="13" xfId="0" applyBorder="1" applyAlignment="1">
      <alignment horizontal="center"/>
    </xf>
    <xf numFmtId="0" fontId="6" fillId="0" borderId="8" xfId="0" applyFont="1" applyBorder="1" applyAlignment="1">
      <alignment horizontal="center"/>
    </xf>
    <xf numFmtId="0" fontId="10" fillId="0" borderId="14" xfId="0" applyFont="1" applyBorder="1" applyAlignment="1">
      <alignment horizontal="center"/>
    </xf>
    <xf numFmtId="0" fontId="6" fillId="0" borderId="7" xfId="0" applyFont="1" applyBorder="1" applyAlignment="1">
      <alignment horizontal="center"/>
    </xf>
    <xf numFmtId="0" fontId="11" fillId="0" borderId="5" xfId="0" applyFont="1" applyBorder="1" applyAlignment="1">
      <alignment horizontal="center" wrapText="1"/>
    </xf>
    <xf numFmtId="0" fontId="11" fillId="0" borderId="7" xfId="0" applyFont="1" applyBorder="1" applyAlignment="1">
      <alignment horizontal="center"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wrapText="1"/>
    </xf>
    <xf numFmtId="0" fontId="28" fillId="0" borderId="0" xfId="0" applyFont="1" applyAlignment="1">
      <alignment wrapText="1"/>
    </xf>
    <xf numFmtId="0" fontId="0" fillId="0" borderId="20" xfId="0" applyBorder="1" applyAlignment="1">
      <alignment wrapText="1"/>
    </xf>
    <xf numFmtId="3" fontId="0" fillId="0" borderId="0" xfId="0" applyNumberFormat="1" applyAlignment="1">
      <alignment horizontal="center" vertical="center" wrapText="1"/>
    </xf>
    <xf numFmtId="3" fontId="0" fillId="0" borderId="0" xfId="0" applyNumberFormat="1" applyAlignment="1">
      <alignment vertical="center" wrapText="1"/>
    </xf>
    <xf numFmtId="0" fontId="0" fillId="0" borderId="0" xfId="0" applyAlignment="1">
      <alignment vertical="center" wrapText="1"/>
    </xf>
    <xf numFmtId="0" fontId="28" fillId="0" borderId="0" xfId="0" quotePrefix="1" applyFont="1" applyAlignment="1">
      <alignment wrapText="1"/>
    </xf>
    <xf numFmtId="0" fontId="1" fillId="0" borderId="0" xfId="0" applyFont="1" applyAlignment="1">
      <alignment horizontal="center" wrapText="1"/>
    </xf>
    <xf numFmtId="0" fontId="1" fillId="0" borderId="9" xfId="0" applyFont="1" applyBorder="1" applyAlignment="1">
      <alignment horizontal="center" vertical="center" wrapText="1"/>
    </xf>
    <xf numFmtId="0" fontId="18" fillId="0" borderId="28" xfId="0" applyFont="1" applyBorder="1" applyAlignment="1">
      <alignment wrapText="1"/>
    </xf>
    <xf numFmtId="0" fontId="0" fillId="0" borderId="29" xfId="0" applyBorder="1" applyAlignment="1">
      <alignment wrapText="1"/>
    </xf>
    <xf numFmtId="0" fontId="4" fillId="0" borderId="0" xfId="0" applyFont="1" applyAlignment="1"/>
    <xf numFmtId="0" fontId="0" fillId="0" borderId="35" xfId="0" applyBorder="1" applyAlignment="1"/>
    <xf numFmtId="0" fontId="0" fillId="0" borderId="36" xfId="0" applyBorder="1" applyAlignment="1"/>
    <xf numFmtId="0" fontId="38" fillId="0" borderId="0" xfId="0" applyFont="1" applyAlignment="1"/>
    <xf numFmtId="0" fontId="0" fillId="0" borderId="0" xfId="0" applyAlignment="1"/>
    <xf numFmtId="0" fontId="1" fillId="0" borderId="0" xfId="0" applyFont="1" applyAlignment="1"/>
    <xf numFmtId="0" fontId="5" fillId="0" borderId="0" xfId="0" applyFont="1" applyAlignme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Prévision de chiffres d'affaires</a:t>
            </a:r>
          </a:p>
        </c:rich>
      </c:tx>
      <c:layout>
        <c:manualLayout>
          <c:xMode val="edge"/>
          <c:yMode val="edge"/>
          <c:x val="0.35295122484689412"/>
          <c:y val="0"/>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'Résumé du plan financier en €'!$A$4</c:f>
              <c:strCache>
                <c:ptCount val="1"/>
                <c:pt idx="0">
                  <c:v>Chiffre d'affaires budgété</c:v>
                </c:pt>
              </c:strCache>
            </c:strRef>
          </c:tx>
          <c:spPr>
            <a:solidFill>
              <a:srgbClr val="00B050"/>
            </a:solidFill>
            <a:ln>
              <a:noFill/>
            </a:ln>
            <a:effectLst/>
          </c:spPr>
          <c:invertIfNegative val="0"/>
          <c:cat>
            <c:strRef>
              <c:f>'Résumé du plan financier en €'!$B$3:$D$3</c:f>
              <c:strCache>
                <c:ptCount val="3"/>
                <c:pt idx="0">
                  <c:v>Année 1</c:v>
                </c:pt>
                <c:pt idx="1">
                  <c:v>Année 2</c:v>
                </c:pt>
                <c:pt idx="2">
                  <c:v>Année 3</c:v>
                </c:pt>
              </c:strCache>
            </c:strRef>
          </c:cat>
          <c:val>
            <c:numRef>
              <c:f>'Résumé du plan financier en €'!$B$4:$D$4</c:f>
              <c:numCache>
                <c:formatCode>0</c:formatCode>
                <c:ptCount val="3"/>
                <c:pt idx="0">
                  <c:v>0</c:v>
                </c:pt>
                <c:pt idx="1">
                  <c:v>0</c:v>
                </c:pt>
                <c:pt idx="2">
                  <c:v>0</c:v>
                </c:pt>
              </c:numCache>
            </c:numRef>
          </c:val>
          <c:extLst>
            <c:ext xmlns:c16="http://schemas.microsoft.com/office/drawing/2014/chart" uri="{C3380CC4-5D6E-409C-BE32-E72D297353CC}">
              <c16:uniqueId val="{00000000-738B-4D89-84FB-EEADAA86AD91}"/>
            </c:ext>
          </c:extLst>
        </c:ser>
        <c:ser>
          <c:idx val="1"/>
          <c:order val="1"/>
          <c:tx>
            <c:strRef>
              <c:f>'Résumé du plan financier en €'!$A$5</c:f>
              <c:strCache>
                <c:ptCount val="1"/>
                <c:pt idx="0">
                  <c:v>Chiffre d'affaires de rentabilité</c:v>
                </c:pt>
              </c:strCache>
            </c:strRef>
          </c:tx>
          <c:spPr>
            <a:solidFill>
              <a:schemeClr val="accent2"/>
            </a:solidFill>
            <a:ln>
              <a:noFill/>
            </a:ln>
            <a:effectLst/>
          </c:spPr>
          <c:invertIfNegative val="0"/>
          <c:cat>
            <c:strRef>
              <c:f>'Résumé du plan financier en €'!$B$3:$D$3</c:f>
              <c:strCache>
                <c:ptCount val="3"/>
                <c:pt idx="0">
                  <c:v>Année 1</c:v>
                </c:pt>
                <c:pt idx="1">
                  <c:v>Année 2</c:v>
                </c:pt>
                <c:pt idx="2">
                  <c:v>Année 3</c:v>
                </c:pt>
              </c:strCache>
            </c:strRef>
          </c:cat>
          <c:val>
            <c:numRef>
              <c:f>'Résumé du plan financier en €'!$B$5:$D$5</c:f>
              <c:numCache>
                <c:formatCode>0</c:formatCode>
                <c:ptCount val="3"/>
                <c:pt idx="0">
                  <c:v>0</c:v>
                </c:pt>
                <c:pt idx="1">
                  <c:v>0</c:v>
                </c:pt>
                <c:pt idx="2">
                  <c:v>0</c:v>
                </c:pt>
              </c:numCache>
            </c:numRef>
          </c:val>
          <c:extLst>
            <c:ext xmlns:c16="http://schemas.microsoft.com/office/drawing/2014/chart" uri="{C3380CC4-5D6E-409C-BE32-E72D297353CC}">
              <c16:uniqueId val="{00000001-738B-4D89-84FB-EEADAA86AD91}"/>
            </c:ext>
          </c:extLst>
        </c:ser>
        <c:dLbls>
          <c:showLegendKey val="0"/>
          <c:showVal val="0"/>
          <c:showCatName val="0"/>
          <c:showSerName val="0"/>
          <c:showPercent val="0"/>
          <c:showBubbleSize val="0"/>
        </c:dLbls>
        <c:gapWidth val="219"/>
        <c:overlap val="-27"/>
        <c:axId val="798965376"/>
        <c:axId val="798972448"/>
      </c:barChart>
      <c:catAx>
        <c:axId val="7989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72448"/>
        <c:crosses val="autoZero"/>
        <c:auto val="1"/>
        <c:lblAlgn val="ctr"/>
        <c:lblOffset val="100"/>
        <c:noMultiLvlLbl val="0"/>
      </c:catAx>
      <c:valAx>
        <c:axId val="798972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928258967629044E-2"/>
          <c:y val="0.19486111111111112"/>
          <c:w val="0.8966272965879265"/>
          <c:h val="0.72088764946048411"/>
        </c:manualLayout>
      </c:layout>
      <c:barChart>
        <c:barDir val="col"/>
        <c:grouping val="clustered"/>
        <c:varyColors val="0"/>
        <c:ser>
          <c:idx val="0"/>
          <c:order val="0"/>
          <c:tx>
            <c:strRef>
              <c:f>'Résumé du plan financier en €'!$A$27</c:f>
              <c:strCache>
                <c:ptCount val="1"/>
                <c:pt idx="0">
                  <c:v>Nombre de salariés</c:v>
                </c:pt>
              </c:strCache>
            </c:strRef>
          </c:tx>
          <c:spPr>
            <a:solidFill>
              <a:srgbClr val="92D050"/>
            </a:solidFill>
            <a:ln>
              <a:noFill/>
            </a:ln>
            <a:effectLst/>
          </c:spPr>
          <c:invertIfNegative val="0"/>
          <c:cat>
            <c:strRef>
              <c:f>'Résumé du plan financier en €'!$B$26:$E$26</c:f>
              <c:strCache>
                <c:ptCount val="4"/>
                <c:pt idx="0">
                  <c:v>Debut de l'année 1</c:v>
                </c:pt>
                <c:pt idx="1">
                  <c:v>Fin de l'année 1</c:v>
                </c:pt>
                <c:pt idx="2">
                  <c:v>    Année 2</c:v>
                </c:pt>
                <c:pt idx="3">
                  <c:v>    Année 3</c:v>
                </c:pt>
              </c:strCache>
            </c:strRef>
          </c:cat>
          <c:val>
            <c:numRef>
              <c:f>'Résumé du plan financier en €'!$B$27:$E$27</c:f>
              <c:numCache>
                <c:formatCode>General</c:formatCode>
                <c:ptCount val="4"/>
                <c:pt idx="0">
                  <c:v>0</c:v>
                </c:pt>
                <c:pt idx="1">
                  <c:v>0</c:v>
                </c:pt>
                <c:pt idx="2" formatCode="0">
                  <c:v>0</c:v>
                </c:pt>
                <c:pt idx="3" formatCode="0">
                  <c:v>0</c:v>
                </c:pt>
              </c:numCache>
            </c:numRef>
          </c:val>
          <c:extLst>
            <c:ext xmlns:c16="http://schemas.microsoft.com/office/drawing/2014/chart" uri="{C3380CC4-5D6E-409C-BE32-E72D297353CC}">
              <c16:uniqueId val="{00000000-9652-465D-AF49-C52B561B867F}"/>
            </c:ext>
          </c:extLst>
        </c:ser>
        <c:dLbls>
          <c:showLegendKey val="0"/>
          <c:showVal val="0"/>
          <c:showCatName val="0"/>
          <c:showSerName val="0"/>
          <c:showPercent val="0"/>
          <c:showBubbleSize val="0"/>
        </c:dLbls>
        <c:gapWidth val="219"/>
        <c:overlap val="-27"/>
        <c:axId val="798968096"/>
        <c:axId val="798961568"/>
      </c:barChart>
      <c:catAx>
        <c:axId val="79896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1568"/>
        <c:crosses val="autoZero"/>
        <c:auto val="1"/>
        <c:lblAlgn val="ctr"/>
        <c:lblOffset val="100"/>
        <c:noMultiLvlLbl val="0"/>
      </c:catAx>
      <c:valAx>
        <c:axId val="798961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8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Keygraphics financiers e</a:t>
            </a:r>
          </a:p>
          <a:p>
            <a:pPr>
              <a:defRPr b="1"/>
            </a:pPr>
            <a:r>
              <a:rPr lang="en-US" b="1"/>
              <a:t>n € </a:t>
            </a:r>
          </a:p>
        </c:rich>
      </c:tx>
      <c:layout>
        <c:manualLayout>
          <c:xMode val="edge"/>
          <c:yMode val="edge"/>
          <c:x val="0.38466353603389936"/>
          <c:y val="3.668041652779133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'Résumé du plan financier en €'!$I$4</c:f>
              <c:strCache>
                <c:ptCount val="1"/>
                <c:pt idx="0">
                  <c:v>Marge brute</c:v>
                </c:pt>
              </c:strCache>
            </c:strRef>
          </c:tx>
          <c:spPr>
            <a:solidFill>
              <a:schemeClr val="accent1">
                <a:lumMod val="75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€'!$J$4:$L$4</c:f>
              <c:numCache>
                <c:formatCode>0</c:formatCode>
                <c:ptCount val="3"/>
                <c:pt idx="0">
                  <c:v>0</c:v>
                </c:pt>
                <c:pt idx="1">
                  <c:v>0</c:v>
                </c:pt>
                <c:pt idx="2">
                  <c:v>0</c:v>
                </c:pt>
              </c:numCache>
            </c:numRef>
          </c:val>
          <c:extLst>
            <c:ext xmlns:c16="http://schemas.microsoft.com/office/drawing/2014/chart" uri="{C3380CC4-5D6E-409C-BE32-E72D297353CC}">
              <c16:uniqueId val="{00000000-AE0B-4CCF-B6BB-BB83A97DA549}"/>
            </c:ext>
          </c:extLst>
        </c:ser>
        <c:ser>
          <c:idx val="1"/>
          <c:order val="1"/>
          <c:tx>
            <c:strRef>
              <c:f>'Résumé du plan financier en €'!$I$5</c:f>
              <c:strCache>
                <c:ptCount val="1"/>
                <c:pt idx="0">
                  <c:v>EBITDA</c:v>
                </c:pt>
              </c:strCache>
            </c:strRef>
          </c:tx>
          <c:spPr>
            <a:solidFill>
              <a:schemeClr val="accent1"/>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€'!$J$5:$L$5</c:f>
              <c:numCache>
                <c:formatCode>0</c:formatCode>
                <c:ptCount val="3"/>
                <c:pt idx="0">
                  <c:v>0</c:v>
                </c:pt>
                <c:pt idx="1">
                  <c:v>0</c:v>
                </c:pt>
                <c:pt idx="2">
                  <c:v>0</c:v>
                </c:pt>
              </c:numCache>
            </c:numRef>
          </c:val>
          <c:extLst>
            <c:ext xmlns:c16="http://schemas.microsoft.com/office/drawing/2014/chart" uri="{C3380CC4-5D6E-409C-BE32-E72D297353CC}">
              <c16:uniqueId val="{00000001-AE0B-4CCF-B6BB-BB83A97DA549}"/>
            </c:ext>
          </c:extLst>
        </c:ser>
        <c:ser>
          <c:idx val="2"/>
          <c:order val="2"/>
          <c:tx>
            <c:strRef>
              <c:f>'Résumé du plan financier en €'!$I$6</c:f>
              <c:strCache>
                <c:ptCount val="1"/>
                <c:pt idx="0">
                  <c:v>EBIT</c:v>
                </c:pt>
              </c:strCache>
            </c:strRef>
          </c:tx>
          <c:spPr>
            <a:solidFill>
              <a:schemeClr val="accent1">
                <a:lumMod val="60000"/>
                <a:lumOff val="40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€'!$J$6:$L$6</c:f>
              <c:numCache>
                <c:formatCode>0</c:formatCode>
                <c:ptCount val="3"/>
                <c:pt idx="0">
                  <c:v>0</c:v>
                </c:pt>
                <c:pt idx="1">
                  <c:v>0</c:v>
                </c:pt>
                <c:pt idx="2">
                  <c:v>0</c:v>
                </c:pt>
              </c:numCache>
            </c:numRef>
          </c:val>
          <c:extLst>
            <c:ext xmlns:c16="http://schemas.microsoft.com/office/drawing/2014/chart" uri="{C3380CC4-5D6E-409C-BE32-E72D297353CC}">
              <c16:uniqueId val="{00000002-AE0B-4CCF-B6BB-BB83A97DA549}"/>
            </c:ext>
          </c:extLst>
        </c:ser>
        <c:ser>
          <c:idx val="3"/>
          <c:order val="3"/>
          <c:tx>
            <c:strRef>
              <c:f>'Résumé du plan financier en €'!$I$7</c:f>
              <c:strCache>
                <c:ptCount val="1"/>
                <c:pt idx="0">
                  <c:v>Bénéfice net</c:v>
                </c:pt>
              </c:strCache>
            </c:strRef>
          </c:tx>
          <c:spPr>
            <a:solidFill>
              <a:schemeClr val="accent1">
                <a:lumMod val="20000"/>
                <a:lumOff val="80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€'!$J$7:$L$7</c:f>
              <c:numCache>
                <c:formatCode>0</c:formatCode>
                <c:ptCount val="3"/>
                <c:pt idx="0">
                  <c:v>0</c:v>
                </c:pt>
                <c:pt idx="1">
                  <c:v>0</c:v>
                </c:pt>
                <c:pt idx="2">
                  <c:v>0</c:v>
                </c:pt>
              </c:numCache>
            </c:numRef>
          </c:val>
          <c:extLst>
            <c:ext xmlns:c16="http://schemas.microsoft.com/office/drawing/2014/chart" uri="{C3380CC4-5D6E-409C-BE32-E72D297353CC}">
              <c16:uniqueId val="{00000003-AE0B-4CCF-B6BB-BB83A97DA549}"/>
            </c:ext>
          </c:extLst>
        </c:ser>
        <c:ser>
          <c:idx val="4"/>
          <c:order val="4"/>
          <c:tx>
            <c:strRef>
              <c:f>'Résumé du plan financier en €'!$I$8</c:f>
              <c:strCache>
                <c:ptCount val="1"/>
                <c:pt idx="0">
                  <c:v>Position de trésorerie FIN de période </c:v>
                </c:pt>
              </c:strCache>
            </c:strRef>
          </c:tx>
          <c:spPr>
            <a:solidFill>
              <a:schemeClr val="accent5">
                <a:lumMod val="75000"/>
              </a:schemeClr>
            </a:solidFill>
            <a:ln>
              <a:noFill/>
            </a:ln>
            <a:effectLst/>
          </c:spPr>
          <c:invertIfNegative val="0"/>
          <c:cat>
            <c:strRef>
              <c:f>'Résumé du plan financier en €'!$J$3:$L$3</c:f>
              <c:strCache>
                <c:ptCount val="3"/>
                <c:pt idx="0">
                  <c:v>Année 1</c:v>
                </c:pt>
                <c:pt idx="1">
                  <c:v>Année 2</c:v>
                </c:pt>
                <c:pt idx="2">
                  <c:v>Année 3</c:v>
                </c:pt>
              </c:strCache>
            </c:strRef>
          </c:cat>
          <c:val>
            <c:numRef>
              <c:f>'Résumé du plan financier en €'!$J$8:$L$8</c:f>
              <c:numCache>
                <c:formatCode>0</c:formatCode>
                <c:ptCount val="3"/>
                <c:pt idx="0">
                  <c:v>0</c:v>
                </c:pt>
                <c:pt idx="1">
                  <c:v>0</c:v>
                </c:pt>
                <c:pt idx="2">
                  <c:v>0</c:v>
                </c:pt>
              </c:numCache>
            </c:numRef>
          </c:val>
          <c:extLst>
            <c:ext xmlns:c16="http://schemas.microsoft.com/office/drawing/2014/chart" uri="{C3380CC4-5D6E-409C-BE32-E72D297353CC}">
              <c16:uniqueId val="{00000004-AE0B-4CCF-B6BB-BB83A97DA549}"/>
            </c:ext>
          </c:extLst>
        </c:ser>
        <c:dLbls>
          <c:showLegendKey val="0"/>
          <c:showVal val="0"/>
          <c:showCatName val="0"/>
          <c:showSerName val="0"/>
          <c:showPercent val="0"/>
          <c:showBubbleSize val="0"/>
        </c:dLbls>
        <c:gapWidth val="219"/>
        <c:overlap val="-27"/>
        <c:axId val="798965920"/>
        <c:axId val="798961024"/>
      </c:barChart>
      <c:catAx>
        <c:axId val="79896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1024"/>
        <c:crosses val="autoZero"/>
        <c:auto val="1"/>
        <c:lblAlgn val="ctr"/>
        <c:lblOffset val="100"/>
        <c:noMultiLvlLbl val="0"/>
      </c:catAx>
      <c:valAx>
        <c:axId val="798961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965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5</xdr:col>
      <xdr:colOff>552450</xdr:colOff>
      <xdr:row>2</xdr:row>
      <xdr:rowOff>146318</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 y="257175"/>
          <a:ext cx="2924175" cy="689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8</xdr:row>
      <xdr:rowOff>171450</xdr:rowOff>
    </xdr:from>
    <xdr:to>
      <xdr:col>4</xdr:col>
      <xdr:colOff>476250</xdr:colOff>
      <xdr:row>23</xdr:row>
      <xdr:rowOff>90487</xdr:rowOff>
    </xdr:to>
    <xdr:graphicFrame macro="">
      <xdr:nvGraphicFramePr>
        <xdr:cNvPr id="5" name="Grafiek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28</xdr:row>
      <xdr:rowOff>4761</xdr:rowOff>
    </xdr:from>
    <xdr:to>
      <xdr:col>4</xdr:col>
      <xdr:colOff>447675</xdr:colOff>
      <xdr:row>42</xdr:row>
      <xdr:rowOff>180974</xdr:rowOff>
    </xdr:to>
    <xdr:graphicFrame macro="">
      <xdr:nvGraphicFramePr>
        <xdr:cNvPr id="8" name="Grafiek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12</xdr:row>
      <xdr:rowOff>147637</xdr:rowOff>
    </xdr:from>
    <xdr:to>
      <xdr:col>13</xdr:col>
      <xdr:colOff>0</xdr:colOff>
      <xdr:row>30</xdr:row>
      <xdr:rowOff>171450</xdr:rowOff>
    </xdr:to>
    <xdr:graphicFrame macro="">
      <xdr:nvGraphicFramePr>
        <xdr:cNvPr id="12" name="Grafiek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Georges Claes" id="{89CAC87A-5347-4BE1-999A-AA280216559E}" userId="S::georges.claes@ondernemersvoorondernemers.be::92da631d-49ce-4fbc-ae9e-7d5bb70f4575"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4-04-19T07:39:14.61" personId="{89CAC87A-5347-4BE1-999A-AA280216559E}" id="{0E051FDA-EBAC-445F-BEC9-D198846BA314}">
    <text>Remplissez l'année d'achat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27"/>
  <sheetViews>
    <sheetView workbookViewId="0">
      <selection activeCell="H36" sqref="H36"/>
    </sheetView>
  </sheetViews>
  <sheetFormatPr defaultRowHeight="15"/>
  <sheetData>
    <row r="2" spans="2:15" ht="48" customHeight="1"/>
    <row r="7" spans="2:15" ht="45.75" customHeight="1">
      <c r="E7" s="18"/>
      <c r="F7" s="469" t="s">
        <v>0</v>
      </c>
      <c r="G7" s="512"/>
      <c r="H7" s="512"/>
      <c r="I7" s="512"/>
      <c r="J7" s="512"/>
      <c r="K7" s="18"/>
      <c r="L7" s="18"/>
    </row>
    <row r="8" spans="2:15" ht="15" customHeight="1">
      <c r="H8" s="80" t="s">
        <v>1</v>
      </c>
    </row>
    <row r="9" spans="2:15" ht="31.5" customHeight="1">
      <c r="B9" s="147" t="s">
        <v>2</v>
      </c>
      <c r="C9" s="147" t="s">
        <v>3</v>
      </c>
      <c r="D9" s="147" t="s">
        <v>4</v>
      </c>
      <c r="E9" s="147" t="s">
        <v>5</v>
      </c>
      <c r="F9" s="147" t="s">
        <v>6</v>
      </c>
      <c r="G9" s="147" t="s">
        <v>7</v>
      </c>
      <c r="H9" s="147" t="s">
        <v>8</v>
      </c>
      <c r="I9" s="147" t="s">
        <v>5</v>
      </c>
      <c r="J9" s="147" t="s">
        <v>4</v>
      </c>
      <c r="K9" s="147" t="s">
        <v>5</v>
      </c>
      <c r="L9" s="147" t="s">
        <v>9</v>
      </c>
      <c r="M9" s="147" t="s">
        <v>8</v>
      </c>
      <c r="N9" s="147" t="s">
        <v>10</v>
      </c>
      <c r="O9" s="147" t="s">
        <v>11</v>
      </c>
    </row>
    <row r="10" spans="2:15" ht="15.75" thickBot="1"/>
    <row r="11" spans="2:15" ht="15.75" thickBot="1">
      <c r="G11" s="465" t="s">
        <v>12</v>
      </c>
      <c r="H11" s="513"/>
      <c r="I11" s="514"/>
    </row>
    <row r="12" spans="2:15" ht="15" customHeight="1">
      <c r="D12" s="515" t="s">
        <v>13</v>
      </c>
      <c r="E12" s="515"/>
      <c r="F12" s="515"/>
      <c r="G12" s="515"/>
      <c r="H12" s="515"/>
      <c r="I12" s="515"/>
      <c r="J12" s="515"/>
      <c r="K12" s="515"/>
      <c r="L12" s="515"/>
    </row>
    <row r="13" spans="2:15" ht="15" customHeight="1">
      <c r="D13" s="515"/>
      <c r="E13" s="515"/>
      <c r="F13" s="515"/>
      <c r="G13" s="515"/>
      <c r="H13" s="515"/>
      <c r="I13" s="515"/>
      <c r="J13" s="515"/>
      <c r="K13" s="515"/>
      <c r="L13" s="515"/>
    </row>
    <row r="17" spans="2:17" ht="24" customHeight="1">
      <c r="C17" t="s">
        <v>14</v>
      </c>
      <c r="D17" s="191" t="s">
        <v>15</v>
      </c>
      <c r="E17" s="191"/>
      <c r="F17" s="191"/>
      <c r="G17" s="191"/>
      <c r="H17" s="191"/>
      <c r="I17" s="191"/>
      <c r="J17" s="191"/>
      <c r="K17" s="191"/>
    </row>
    <row r="18" spans="2:17" ht="23.25" customHeight="1">
      <c r="C18" t="s">
        <v>14</v>
      </c>
      <c r="D18" s="191" t="s">
        <v>16</v>
      </c>
    </row>
    <row r="19" spans="2:17" ht="15.75">
      <c r="C19" s="192" t="s">
        <v>14</v>
      </c>
      <c r="D19" s="187" t="s">
        <v>17</v>
      </c>
      <c r="E19" s="187"/>
      <c r="F19" s="187"/>
      <c r="G19" s="187"/>
      <c r="H19" s="187"/>
      <c r="I19" s="187"/>
      <c r="J19" s="187"/>
      <c r="K19" s="187"/>
      <c r="L19" s="187"/>
    </row>
    <row r="20" spans="2:17" ht="15.75">
      <c r="D20" s="187" t="s">
        <v>18</v>
      </c>
      <c r="E20" s="187"/>
      <c r="F20" s="187"/>
      <c r="G20" s="187"/>
      <c r="H20" s="187"/>
      <c r="I20" s="187"/>
      <c r="J20" s="187"/>
      <c r="K20" s="187"/>
      <c r="L20" s="187"/>
    </row>
    <row r="25" spans="2:17" ht="15.75">
      <c r="B25" s="187" t="s">
        <v>19</v>
      </c>
      <c r="C25" s="187"/>
      <c r="D25" s="187"/>
      <c r="E25" s="187"/>
      <c r="F25" s="187"/>
      <c r="G25" s="187"/>
      <c r="H25" s="187"/>
      <c r="I25" s="187"/>
      <c r="J25" s="187"/>
      <c r="K25" s="187"/>
      <c r="L25" s="187"/>
      <c r="M25" s="187"/>
      <c r="N25" s="187"/>
      <c r="O25" s="187"/>
    </row>
    <row r="27" spans="2:17">
      <c r="B27" s="466" t="s">
        <v>20</v>
      </c>
      <c r="C27" s="467"/>
      <c r="D27" s="467"/>
      <c r="E27" s="467"/>
      <c r="F27" s="467"/>
      <c r="G27" s="467"/>
      <c r="H27" s="467"/>
      <c r="I27" s="467"/>
      <c r="J27" s="467"/>
      <c r="K27" s="467"/>
      <c r="L27" s="467"/>
      <c r="M27" s="467"/>
      <c r="N27" s="467"/>
      <c r="O27" s="467"/>
      <c r="P27" s="467"/>
      <c r="Q27" s="468"/>
    </row>
  </sheetData>
  <mergeCells count="4">
    <mergeCell ref="D12:L13"/>
    <mergeCell ref="G11:I11"/>
    <mergeCell ref="B27:Q27"/>
    <mergeCell ref="F7:J7"/>
  </mergeCells>
  <pageMargins left="0.7" right="0.7" top="0.75" bottom="0.75" header="0.3" footer="0.3"/>
  <pageSetup paperSize="9" scale="95"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4520-75DA-4F19-BB43-99D743C6EC68}">
  <dimension ref="A1"/>
  <sheetViews>
    <sheetView workbookViewId="0">
      <selection activeCell="W27" sqref="W27"/>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showGridLines="0" workbookViewId="0">
      <selection activeCell="G27" sqref="G27"/>
    </sheetView>
  </sheetViews>
  <sheetFormatPr defaultRowHeight="15"/>
  <cols>
    <col min="1" max="1" width="29.5703125" customWidth="1"/>
    <col min="2" max="2" width="20.7109375" customWidth="1"/>
    <col min="3" max="3" width="17.5703125" customWidth="1"/>
    <col min="4" max="4" width="14.7109375" customWidth="1"/>
    <col min="5" max="7" width="14.5703125" customWidth="1"/>
    <col min="9" max="9" width="35.140625" customWidth="1"/>
    <col min="10" max="10" width="13.85546875" customWidth="1"/>
    <col min="11" max="11" width="15.42578125" customWidth="1"/>
    <col min="12" max="12" width="16" customWidth="1"/>
    <col min="13" max="13" width="14.7109375" customWidth="1"/>
    <col min="14" max="14" width="13.42578125" customWidth="1"/>
  </cols>
  <sheetData>
    <row r="1" spans="1:14" ht="15.75">
      <c r="A1" s="18" t="s">
        <v>21</v>
      </c>
    </row>
    <row r="3" spans="1:14" ht="15.75">
      <c r="A3" s="196" t="s">
        <v>22</v>
      </c>
      <c r="B3" s="197" t="s">
        <v>23</v>
      </c>
      <c r="C3" s="197" t="s">
        <v>24</v>
      </c>
      <c r="D3" s="197" t="s">
        <v>25</v>
      </c>
      <c r="E3" s="197" t="s">
        <v>26</v>
      </c>
      <c r="F3" s="197" t="s">
        <v>27</v>
      </c>
      <c r="G3" s="197"/>
      <c r="I3" s="196" t="s">
        <v>28</v>
      </c>
      <c r="J3" s="197" t="s">
        <v>23</v>
      </c>
      <c r="K3" s="317" t="s">
        <v>24</v>
      </c>
      <c r="L3" s="317" t="s">
        <v>25</v>
      </c>
      <c r="M3" s="317" t="s">
        <v>26</v>
      </c>
      <c r="N3" s="317" t="s">
        <v>27</v>
      </c>
    </row>
    <row r="4" spans="1:14">
      <c r="A4" s="198" t="s">
        <v>29</v>
      </c>
      <c r="B4" s="66" t="e">
        <f>'P&amp;P et Etat Flux de trésorerie'!F8/$C$45</f>
        <v>#DIV/0!</v>
      </c>
      <c r="C4" s="66" t="e">
        <f>'P&amp;P et Etat Flux de trésorerie'!H8/$C$45</f>
        <v>#DIV/0!</v>
      </c>
      <c r="D4" s="66" t="e">
        <f>'P&amp;P et Etat Flux de trésorerie'!J8/$C$45</f>
        <v>#DIV/0!</v>
      </c>
      <c r="E4" s="66" t="e">
        <f>'P&amp;P et Etat Flux de trésorerie'!L8/$C$45</f>
        <v>#DIV/0!</v>
      </c>
      <c r="F4" s="66" t="e">
        <f>'P&amp;P et Etat Flux de trésorerie'!N8/$C$45</f>
        <v>#DIV/0!</v>
      </c>
      <c r="G4" s="66"/>
      <c r="I4" t="s">
        <v>30</v>
      </c>
      <c r="J4" s="66" t="e">
        <f>'P&amp;P et Etat Flux de trésorerie'!F12/$C$45</f>
        <v>#DIV/0!</v>
      </c>
      <c r="K4" s="66" t="e">
        <f>'P&amp;P et Etat Flux de trésorerie'!H12/$C$45</f>
        <v>#DIV/0!</v>
      </c>
      <c r="L4" s="66" t="e">
        <f>'P&amp;P et Etat Flux de trésorerie'!J12/$C$45</f>
        <v>#DIV/0!</v>
      </c>
      <c r="M4" s="66" t="e">
        <f>'P&amp;P et Etat Flux de trésorerie'!L12/$C$45</f>
        <v>#DIV/0!</v>
      </c>
      <c r="N4" s="66" t="e">
        <f>'P&amp;P et Etat Flux de trésorerie'!N12/$C$45</f>
        <v>#DIV/0!</v>
      </c>
    </row>
    <row r="5" spans="1:14">
      <c r="A5" s="198" t="s">
        <v>31</v>
      </c>
      <c r="B5" s="66" t="e">
        <f>'P&amp;P et Etat Flux de trésorerie'!F71/$C$45</f>
        <v>#DIV/0!</v>
      </c>
      <c r="C5" s="66" t="e">
        <f>'P&amp;P et Etat Flux de trésorerie'!H71/$C$45</f>
        <v>#DIV/0!</v>
      </c>
      <c r="D5" s="66" t="e">
        <f>'P&amp;P et Etat Flux de trésorerie'!J71/$C$45</f>
        <v>#DIV/0!</v>
      </c>
      <c r="E5" s="66" t="e">
        <f>'P&amp;P et Etat Flux de trésorerie'!L71/$C$45</f>
        <v>#DIV/0!</v>
      </c>
      <c r="F5" s="66" t="e">
        <f>'P&amp;P et Etat Flux de trésorerie'!N71/$C$45</f>
        <v>#DIV/0!</v>
      </c>
      <c r="G5" s="66"/>
      <c r="I5" s="200" t="s">
        <v>32</v>
      </c>
      <c r="J5" s="66" t="e">
        <f>'P&amp;P et Etat Flux de trésorerie'!F22/$C$45</f>
        <v>#DIV/0!</v>
      </c>
      <c r="K5" s="66" t="e">
        <f>'P&amp;P et Etat Flux de trésorerie'!H22/$C$45</f>
        <v>#DIV/0!</v>
      </c>
      <c r="L5" s="66" t="e">
        <f>'P&amp;P et Etat Flux de trésorerie'!J22/$C$45</f>
        <v>#DIV/0!</v>
      </c>
      <c r="M5" s="66" t="e">
        <f>'P&amp;P et Etat Flux de trésorerie'!L22/$C$45</f>
        <v>#DIV/0!</v>
      </c>
      <c r="N5" s="66" t="e">
        <f>'P&amp;P et Etat Flux de trésorerie'!N22/$C$45</f>
        <v>#DIV/0!</v>
      </c>
    </row>
    <row r="6" spans="1:14">
      <c r="I6" s="200" t="s">
        <v>33</v>
      </c>
      <c r="J6" s="66" t="e">
        <f>'P&amp;P et Etat Flux de trésorerie'!F25/$C$45</f>
        <v>#DIV/0!</v>
      </c>
      <c r="K6" s="66" t="e">
        <f>'P&amp;P et Etat Flux de trésorerie'!H25/$C$45</f>
        <v>#DIV/0!</v>
      </c>
      <c r="L6" s="66" t="e">
        <f>'P&amp;P et Etat Flux de trésorerie'!J25/$C$45</f>
        <v>#DIV/0!</v>
      </c>
      <c r="M6" s="66" t="e">
        <f>'P&amp;P et Etat Flux de trésorerie'!L25/$C$45</f>
        <v>#DIV/0!</v>
      </c>
      <c r="N6" s="66" t="e">
        <f>'P&amp;P et Etat Flux de trésorerie'!N25/$C$45</f>
        <v>#DIV/0!</v>
      </c>
    </row>
    <row r="7" spans="1:14">
      <c r="I7" t="s">
        <v>34</v>
      </c>
      <c r="J7" s="66" t="e">
        <f>'P&amp;P et Etat Flux de trésorerie'!F32/$C$45</f>
        <v>#DIV/0!</v>
      </c>
      <c r="K7" s="66" t="e">
        <f>'P&amp;P et Etat Flux de trésorerie'!H32/$C$45</f>
        <v>#DIV/0!</v>
      </c>
      <c r="L7" s="66" t="e">
        <f>'P&amp;P et Etat Flux de trésorerie'!J32/$C$45</f>
        <v>#DIV/0!</v>
      </c>
      <c r="M7" s="66" t="e">
        <f>'P&amp;P et Etat Flux de trésorerie'!L32/$C$45</f>
        <v>#DIV/0!</v>
      </c>
      <c r="N7" s="66" t="e">
        <f>'P&amp;P et Etat Flux de trésorerie'!N32/$C$45</f>
        <v>#DIV/0!</v>
      </c>
    </row>
    <row r="8" spans="1:14" ht="15.75">
      <c r="A8" s="198" t="s">
        <v>35</v>
      </c>
      <c r="B8" s="199" t="e">
        <f>B5/B4</f>
        <v>#DIV/0!</v>
      </c>
      <c r="C8" s="199" t="e">
        <f>C5/C4</f>
        <v>#DIV/0!</v>
      </c>
      <c r="D8" s="199" t="e">
        <f>D5/D4</f>
        <v>#DIV/0!</v>
      </c>
      <c r="E8" s="199" t="e">
        <f>E5/E4</f>
        <v>#DIV/0!</v>
      </c>
      <c r="F8" s="199" t="e">
        <f>F5/F4</f>
        <v>#DIV/0!</v>
      </c>
      <c r="G8" s="199"/>
      <c r="I8" s="34" t="s">
        <v>36</v>
      </c>
      <c r="J8" s="66" t="e">
        <f>'P&amp;P et Etat Flux de trésorerie'!F54/$C$45</f>
        <v>#DIV/0!</v>
      </c>
      <c r="K8" s="66" t="e">
        <f>'P&amp;P et Etat Flux de trésorerie'!H54/$C$45</f>
        <v>#DIV/0!</v>
      </c>
      <c r="L8" s="66" t="e">
        <f>'P&amp;P et Etat Flux de trésorerie'!J54/$C$45</f>
        <v>#DIV/0!</v>
      </c>
      <c r="M8" s="66" t="e">
        <f>'P&amp;P et Etat Flux de trésorerie'!L54/$C$45</f>
        <v>#DIV/0!</v>
      </c>
      <c r="N8" s="66" t="e">
        <f>'P&amp;P et Etat Flux de trésorerie'!N54/$C$45</f>
        <v>#DIV/0!</v>
      </c>
    </row>
    <row r="26" spans="1:7" ht="15.75">
      <c r="A26" s="196" t="s">
        <v>37</v>
      </c>
      <c r="B26" s="201" t="s">
        <v>38</v>
      </c>
      <c r="C26" s="201" t="s">
        <v>39</v>
      </c>
      <c r="D26" s="201" t="s">
        <v>40</v>
      </c>
      <c r="E26" s="201" t="s">
        <v>41</v>
      </c>
      <c r="F26" s="201" t="s">
        <v>26</v>
      </c>
      <c r="G26" s="201" t="s">
        <v>27</v>
      </c>
    </row>
    <row r="27" spans="1:7">
      <c r="A27" s="198" t="s">
        <v>42</v>
      </c>
      <c r="B27">
        <f>'Détail des dépenses '!D43</f>
        <v>0</v>
      </c>
      <c r="C27">
        <f>'Détail des dépenses '!E43</f>
        <v>0</v>
      </c>
      <c r="D27" s="66">
        <f>'Détail des dépenses '!G43</f>
        <v>0</v>
      </c>
      <c r="E27" s="66">
        <f>'Détail des dépenses '!H43</f>
        <v>0</v>
      </c>
      <c r="F27" s="66">
        <f>'Détail des dépenses '!I43</f>
        <v>0</v>
      </c>
      <c r="G27" s="66">
        <f>'Détail des dépenses '!J43</f>
        <v>0</v>
      </c>
    </row>
    <row r="45" spans="1:3">
      <c r="A45" t="s">
        <v>43</v>
      </c>
      <c r="C45">
        <f>'Sources de financement'!B51</f>
        <v>0</v>
      </c>
    </row>
    <row r="46" spans="1:3">
      <c r="A46" t="s">
        <v>44</v>
      </c>
      <c r="C46" s="219" t="str">
        <f>'Sources de financement'!B53</f>
        <v>++/++/++++</v>
      </c>
    </row>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54"/>
  <sheetViews>
    <sheetView zoomScale="93" zoomScaleNormal="93" workbookViewId="0">
      <pane ySplit="3" topLeftCell="A4" activePane="bottomLeft" state="frozen"/>
      <selection pane="bottomLeft" activeCell="AA5" sqref="AA5"/>
    </sheetView>
  </sheetViews>
  <sheetFormatPr defaultColWidth="8.28515625" defaultRowHeight="12" customHeight="1"/>
  <cols>
    <col min="1" max="1" width="14.140625" bestFit="1" customWidth="1"/>
    <col min="2" max="2" width="28.85546875" customWidth="1"/>
    <col min="3" max="3" width="19.140625" customWidth="1"/>
    <col min="4" max="4" width="18.5703125" customWidth="1"/>
    <col min="5" max="5" width="21" customWidth="1"/>
    <col min="6" max="6" width="30.7109375" customWidth="1"/>
    <col min="7" max="13" width="13.7109375" customWidth="1"/>
    <col min="14" max="14" width="15.42578125" style="30" customWidth="1"/>
    <col min="15" max="17" width="14.42578125" customWidth="1"/>
    <col min="18" max="20" width="16" customWidth="1"/>
    <col min="21" max="23" width="13.7109375" customWidth="1"/>
    <col min="24" max="26" width="13.42578125" customWidth="1"/>
    <col min="27" max="27" width="13.85546875" customWidth="1"/>
  </cols>
  <sheetData>
    <row r="1" spans="1:27" ht="60.75" customHeight="1">
      <c r="A1" t="str">
        <f>'Contenu du modèle'!H8</f>
        <v>PAYS</v>
      </c>
      <c r="B1" s="299" t="s">
        <v>45</v>
      </c>
      <c r="C1" s="473" t="s">
        <v>46</v>
      </c>
      <c r="D1" s="473"/>
      <c r="E1" s="330" t="s">
        <v>47</v>
      </c>
      <c r="F1" s="268"/>
      <c r="G1" s="268"/>
      <c r="H1" s="266"/>
      <c r="I1" s="267"/>
      <c r="J1" s="267"/>
      <c r="K1" s="267"/>
      <c r="L1" s="267"/>
      <c r="N1" s="32"/>
    </row>
    <row r="2" spans="1:27" ht="40.5" customHeight="1">
      <c r="B2" s="237"/>
      <c r="C2" s="328" t="s">
        <v>48</v>
      </c>
      <c r="D2" s="328" t="s">
        <v>49</v>
      </c>
      <c r="E2" s="237"/>
      <c r="F2" s="327"/>
      <c r="G2" s="268"/>
      <c r="H2" s="266"/>
      <c r="I2" s="267"/>
      <c r="J2" s="70"/>
      <c r="K2" s="70"/>
      <c r="L2" s="70"/>
      <c r="M2" s="354"/>
      <c r="N2" s="355" t="s">
        <v>50</v>
      </c>
      <c r="O2" s="361"/>
      <c r="P2" s="482" t="s">
        <v>51</v>
      </c>
      <c r="Q2" s="483"/>
      <c r="R2" s="483"/>
      <c r="S2" s="482" t="s">
        <v>52</v>
      </c>
      <c r="T2" s="483"/>
      <c r="U2" s="483"/>
      <c r="V2" s="482" t="s">
        <v>53</v>
      </c>
      <c r="W2" s="483"/>
      <c r="X2" s="483"/>
      <c r="Y2" s="482" t="s">
        <v>54</v>
      </c>
      <c r="Z2" s="483"/>
      <c r="AA2" s="484"/>
    </row>
    <row r="3" spans="1:27" ht="17.25" customHeight="1">
      <c r="C3" s="351">
        <v>2022</v>
      </c>
      <c r="D3" s="332">
        <f>C3+1</f>
        <v>2023</v>
      </c>
      <c r="E3" s="318" t="s">
        <v>55</v>
      </c>
      <c r="F3" s="41"/>
      <c r="G3" s="476" t="s">
        <v>56</v>
      </c>
      <c r="H3" s="477"/>
      <c r="I3" s="477"/>
      <c r="J3" s="476" t="s">
        <v>57</v>
      </c>
      <c r="K3" s="477"/>
      <c r="L3" s="477"/>
      <c r="M3" s="356"/>
      <c r="N3" s="357">
        <f>D3+1</f>
        <v>2024</v>
      </c>
      <c r="O3" s="362"/>
      <c r="P3" s="358"/>
      <c r="Q3" s="359"/>
      <c r="R3" s="364">
        <f>N3+1</f>
        <v>2025</v>
      </c>
      <c r="S3" s="363"/>
      <c r="T3" s="364"/>
      <c r="U3" s="364">
        <f>R3+1</f>
        <v>2026</v>
      </c>
      <c r="V3" s="363"/>
      <c r="W3" s="364"/>
      <c r="X3" s="364">
        <f>U3+1</f>
        <v>2027</v>
      </c>
      <c r="Y3" s="363"/>
      <c r="Z3" s="364"/>
      <c r="AA3" s="360">
        <f>X3+1</f>
        <v>2028</v>
      </c>
    </row>
    <row r="4" spans="1:27" ht="26.25" customHeight="1">
      <c r="A4" s="478" t="str">
        <f>E5</f>
        <v>Produit 1</v>
      </c>
      <c r="B4" s="45" t="s">
        <v>58</v>
      </c>
      <c r="C4" s="129"/>
      <c r="D4" s="264"/>
      <c r="F4" s="45" t="s">
        <v>58</v>
      </c>
      <c r="G4" s="47" t="s">
        <v>59</v>
      </c>
      <c r="H4" s="48" t="s">
        <v>60</v>
      </c>
      <c r="I4" s="54" t="s">
        <v>61</v>
      </c>
      <c r="J4" s="47" t="s">
        <v>59</v>
      </c>
      <c r="K4" s="48" t="s">
        <v>60</v>
      </c>
      <c r="L4" s="54" t="s">
        <v>61</v>
      </c>
      <c r="M4" s="352" t="s">
        <v>59</v>
      </c>
      <c r="N4" s="336" t="s">
        <v>60</v>
      </c>
      <c r="O4" s="353" t="s">
        <v>61</v>
      </c>
      <c r="P4" s="352" t="s">
        <v>59</v>
      </c>
      <c r="Q4" s="336" t="s">
        <v>60</v>
      </c>
      <c r="R4" s="353" t="s">
        <v>61</v>
      </c>
      <c r="S4" s="352" t="s">
        <v>59</v>
      </c>
      <c r="T4" s="336" t="s">
        <v>60</v>
      </c>
      <c r="U4" s="353" t="s">
        <v>61</v>
      </c>
      <c r="V4" s="352" t="s">
        <v>59</v>
      </c>
      <c r="W4" s="336" t="s">
        <v>60</v>
      </c>
      <c r="X4" s="353" t="s">
        <v>61</v>
      </c>
      <c r="Y4" s="352" t="s">
        <v>59</v>
      </c>
      <c r="Z4" s="336" t="s">
        <v>60</v>
      </c>
      <c r="AA4" s="353" t="s">
        <v>61</v>
      </c>
    </row>
    <row r="5" spans="1:27" ht="12" customHeight="1">
      <c r="A5" s="479"/>
      <c r="B5" s="44" t="s">
        <v>62</v>
      </c>
      <c r="C5" s="129"/>
      <c r="D5" s="264"/>
      <c r="E5" s="481" t="s">
        <v>63</v>
      </c>
      <c r="F5" s="44" t="s">
        <v>62</v>
      </c>
      <c r="G5" s="126">
        <v>0</v>
      </c>
      <c r="H5" s="126">
        <v>0</v>
      </c>
      <c r="I5" s="45">
        <f>G5*H5</f>
        <v>0</v>
      </c>
      <c r="J5" s="126">
        <v>0</v>
      </c>
      <c r="K5" s="269">
        <v>0</v>
      </c>
      <c r="L5" s="45">
        <f>J5*K5</f>
        <v>0</v>
      </c>
      <c r="M5" s="269">
        <f>G5+J5</f>
        <v>0</v>
      </c>
      <c r="N5" s="269">
        <f>(H5+K5)/2</f>
        <v>0</v>
      </c>
      <c r="O5" s="45">
        <f>M5*N5</f>
        <v>0</v>
      </c>
      <c r="P5" s="126"/>
      <c r="Q5" s="126"/>
      <c r="R5" s="45">
        <f>P5*Q5</f>
        <v>0</v>
      </c>
      <c r="S5" s="126"/>
      <c r="T5" s="126"/>
      <c r="U5" s="45">
        <f>S5*T5</f>
        <v>0</v>
      </c>
      <c r="V5" s="126"/>
      <c r="W5" s="126"/>
      <c r="X5" s="45">
        <f>V5*W5</f>
        <v>0</v>
      </c>
      <c r="Y5" s="126"/>
      <c r="Z5" s="126"/>
      <c r="AA5" s="45">
        <f>Y5*Z5</f>
        <v>0</v>
      </c>
    </row>
    <row r="6" spans="1:27" ht="12" customHeight="1">
      <c r="A6" s="479"/>
      <c r="B6" s="44" t="s">
        <v>64</v>
      </c>
      <c r="C6" s="129"/>
      <c r="D6" s="264"/>
      <c r="E6" s="481"/>
      <c r="F6" s="44" t="s">
        <v>64</v>
      </c>
      <c r="G6" s="45">
        <f>G5*1</f>
        <v>0</v>
      </c>
      <c r="H6" s="126">
        <v>0</v>
      </c>
      <c r="I6" s="45">
        <f>G6*H6</f>
        <v>0</v>
      </c>
      <c r="J6" s="45">
        <f>J5*1</f>
        <v>0</v>
      </c>
      <c r="K6" s="269">
        <f>+H6*1</f>
        <v>0</v>
      </c>
      <c r="L6" s="45">
        <f>J6*K6</f>
        <v>0</v>
      </c>
      <c r="M6" s="269">
        <f>G6+J6</f>
        <v>0</v>
      </c>
      <c r="N6" s="269">
        <f>(H6+K6)/2</f>
        <v>0</v>
      </c>
      <c r="O6" s="45">
        <f>M6*N6</f>
        <v>0</v>
      </c>
      <c r="P6" s="45">
        <f>P5*1</f>
        <v>0</v>
      </c>
      <c r="Q6" s="126"/>
      <c r="R6" s="45">
        <f>P6*Q6</f>
        <v>0</v>
      </c>
      <c r="S6" s="45">
        <f>S5*1</f>
        <v>0</v>
      </c>
      <c r="T6" s="126"/>
      <c r="U6" s="45">
        <f>S6*T6</f>
        <v>0</v>
      </c>
      <c r="V6" s="45">
        <f>V5*1</f>
        <v>0</v>
      </c>
      <c r="W6" s="126"/>
      <c r="X6" s="45">
        <f>V6*W6</f>
        <v>0</v>
      </c>
      <c r="Y6" s="45">
        <f>Y5*1</f>
        <v>0</v>
      </c>
      <c r="Z6" s="126"/>
      <c r="AA6" s="45">
        <f>Y6*Z6</f>
        <v>0</v>
      </c>
    </row>
    <row r="7" spans="1:27" ht="12" customHeight="1">
      <c r="A7" s="479"/>
      <c r="B7" s="38"/>
      <c r="C7" s="129"/>
      <c r="D7" s="264"/>
      <c r="E7" s="481"/>
      <c r="F7" s="38"/>
      <c r="G7" s="45"/>
      <c r="H7" s="45"/>
      <c r="I7" s="44"/>
      <c r="J7" s="45"/>
      <c r="K7" s="45"/>
      <c r="L7" s="44"/>
      <c r="M7" s="269"/>
      <c r="N7" s="45"/>
      <c r="O7" s="45"/>
      <c r="P7" s="44"/>
      <c r="Q7" s="44"/>
      <c r="R7" s="45"/>
      <c r="S7" s="44"/>
      <c r="T7" s="44"/>
      <c r="U7" s="45"/>
      <c r="V7" s="44"/>
      <c r="W7" s="44"/>
      <c r="X7" s="45"/>
      <c r="Y7" s="44"/>
      <c r="Z7" s="44"/>
      <c r="AA7" s="45"/>
    </row>
    <row r="8" spans="1:27" ht="12" customHeight="1">
      <c r="A8" s="480"/>
      <c r="B8" s="260" t="s">
        <v>30</v>
      </c>
      <c r="C8" s="52">
        <f t="shared" ref="C8:D8" si="0">C5-C6-C7</f>
        <v>0</v>
      </c>
      <c r="D8" s="52">
        <f t="shared" si="0"/>
        <v>0</v>
      </c>
      <c r="E8" s="481"/>
      <c r="F8" s="260" t="s">
        <v>30</v>
      </c>
      <c r="G8" s="46"/>
      <c r="H8" s="46"/>
      <c r="I8" s="52">
        <f>I5-I6-I7</f>
        <v>0</v>
      </c>
      <c r="J8" s="46"/>
      <c r="K8" s="46"/>
      <c r="L8" s="52">
        <f>L5-L6-L7</f>
        <v>0</v>
      </c>
      <c r="M8" s="46"/>
      <c r="N8" s="46"/>
      <c r="O8" s="52">
        <f>O5-O6-O7</f>
        <v>0</v>
      </c>
      <c r="P8" s="52"/>
      <c r="Q8" s="52"/>
      <c r="R8" s="52">
        <f>R5-R6-R7</f>
        <v>0</v>
      </c>
      <c r="S8" s="52"/>
      <c r="T8" s="52"/>
      <c r="U8" s="52">
        <f>U5-U6-U7</f>
        <v>0</v>
      </c>
      <c r="V8" s="52"/>
      <c r="W8" s="52"/>
      <c r="X8" s="52">
        <f>X5-X6-X7</f>
        <v>0</v>
      </c>
      <c r="Y8" s="52"/>
      <c r="Z8" s="52"/>
      <c r="AA8" s="52">
        <f>AA5-AA6-AA7</f>
        <v>0</v>
      </c>
    </row>
    <row r="9" spans="1:27" ht="12" customHeight="1">
      <c r="C9" s="9"/>
      <c r="D9" s="35"/>
      <c r="E9" s="80"/>
      <c r="N9"/>
      <c r="R9" s="14"/>
      <c r="S9" s="14"/>
      <c r="T9" s="14"/>
      <c r="U9" s="55"/>
      <c r="V9" s="55"/>
      <c r="W9" s="55"/>
      <c r="X9" s="55"/>
      <c r="Y9" s="55"/>
      <c r="Z9" s="55"/>
      <c r="AA9" s="55"/>
    </row>
    <row r="10" spans="1:27" ht="22.5" customHeight="1">
      <c r="A10" s="470" t="s">
        <v>65</v>
      </c>
      <c r="B10" s="41" t="s">
        <v>58</v>
      </c>
      <c r="C10" s="129"/>
      <c r="D10" s="264"/>
      <c r="E10" s="470" t="s">
        <v>65</v>
      </c>
      <c r="F10" s="41" t="s">
        <v>58</v>
      </c>
      <c r="G10" s="47" t="s">
        <v>59</v>
      </c>
      <c r="H10" s="48" t="s">
        <v>60</v>
      </c>
      <c r="I10" s="54" t="s">
        <v>66</v>
      </c>
      <c r="J10" s="47" t="s">
        <v>59</v>
      </c>
      <c r="K10" s="48" t="s">
        <v>60</v>
      </c>
      <c r="L10" s="54" t="s">
        <v>66</v>
      </c>
      <c r="M10" s="47" t="s">
        <v>59</v>
      </c>
      <c r="N10" s="48" t="s">
        <v>60</v>
      </c>
      <c r="O10" s="54" t="s">
        <v>66</v>
      </c>
      <c r="P10" s="47" t="s">
        <v>59</v>
      </c>
      <c r="Q10" s="336" t="s">
        <v>60</v>
      </c>
      <c r="R10" s="54" t="s">
        <v>66</v>
      </c>
      <c r="S10" s="47" t="s">
        <v>59</v>
      </c>
      <c r="T10" s="336" t="s">
        <v>60</v>
      </c>
      <c r="U10" s="56" t="s">
        <v>66</v>
      </c>
      <c r="V10" s="56"/>
      <c r="W10" s="56"/>
      <c r="X10" s="56" t="s">
        <v>66</v>
      </c>
      <c r="Y10" s="56"/>
      <c r="Z10" s="56"/>
      <c r="AA10" s="56" t="s">
        <v>66</v>
      </c>
    </row>
    <row r="11" spans="1:27" ht="12" customHeight="1">
      <c r="A11" s="471"/>
      <c r="B11" s="45" t="s">
        <v>62</v>
      </c>
      <c r="C11" s="129"/>
      <c r="D11" s="264"/>
      <c r="E11" s="471"/>
      <c r="F11" s="45" t="s">
        <v>62</v>
      </c>
      <c r="G11" s="126">
        <v>0</v>
      </c>
      <c r="H11" s="126">
        <v>0</v>
      </c>
      <c r="I11" s="45">
        <f>G11*H11</f>
        <v>0</v>
      </c>
      <c r="J11" s="126">
        <v>0</v>
      </c>
      <c r="K11" s="269">
        <f>+H11*1</f>
        <v>0</v>
      </c>
      <c r="L11" s="45">
        <f>J11*K11</f>
        <v>0</v>
      </c>
      <c r="M11" s="269">
        <f t="shared" ref="M11:M12" si="1">G11+J11</f>
        <v>0</v>
      </c>
      <c r="N11" s="269">
        <f t="shared" ref="N11:N12" si="2">(H11+K11)/2</f>
        <v>0</v>
      </c>
      <c r="O11" s="45">
        <f>M11*N11</f>
        <v>0</v>
      </c>
      <c r="P11" s="126"/>
      <c r="Q11" s="126"/>
      <c r="R11" s="45">
        <f>P11*Q11</f>
        <v>0</v>
      </c>
      <c r="S11" s="126"/>
      <c r="T11" s="126"/>
      <c r="U11" s="45">
        <f>S11*T11</f>
        <v>0</v>
      </c>
      <c r="V11" s="126"/>
      <c r="W11" s="126"/>
      <c r="X11" s="45">
        <f>V11*W11</f>
        <v>0</v>
      </c>
      <c r="Y11" s="126"/>
      <c r="Z11" s="126"/>
      <c r="AA11" s="45">
        <f>Y11*Z11</f>
        <v>0</v>
      </c>
    </row>
    <row r="12" spans="1:27" ht="12" customHeight="1">
      <c r="A12" s="471"/>
      <c r="B12" s="45" t="s">
        <v>64</v>
      </c>
      <c r="C12" s="129"/>
      <c r="D12" s="264"/>
      <c r="E12" s="471"/>
      <c r="F12" s="45" t="s">
        <v>64</v>
      </c>
      <c r="G12" s="45">
        <f>G11*1</f>
        <v>0</v>
      </c>
      <c r="H12" s="126">
        <v>0</v>
      </c>
      <c r="I12" s="45">
        <f>G12*H12</f>
        <v>0</v>
      </c>
      <c r="J12" s="45">
        <f>J11*1</f>
        <v>0</v>
      </c>
      <c r="K12" s="269">
        <f>+H12*1</f>
        <v>0</v>
      </c>
      <c r="L12" s="45">
        <f>J12*K12</f>
        <v>0</v>
      </c>
      <c r="M12" s="269">
        <f t="shared" si="1"/>
        <v>0</v>
      </c>
      <c r="N12" s="269">
        <f t="shared" si="2"/>
        <v>0</v>
      </c>
      <c r="O12" s="45">
        <f>M12*N12</f>
        <v>0</v>
      </c>
      <c r="P12" s="45">
        <f>P11*1</f>
        <v>0</v>
      </c>
      <c r="Q12" s="126"/>
      <c r="R12" s="45">
        <f>P12*Q12</f>
        <v>0</v>
      </c>
      <c r="S12" s="45">
        <f>S11*1</f>
        <v>0</v>
      </c>
      <c r="T12" s="126"/>
      <c r="U12" s="45">
        <f>S12*T12</f>
        <v>0</v>
      </c>
      <c r="V12" s="45">
        <f>V11*1</f>
        <v>0</v>
      </c>
      <c r="W12" s="126"/>
      <c r="X12" s="45">
        <f>V12*W12</f>
        <v>0</v>
      </c>
      <c r="Y12" s="45">
        <f>Y11*1</f>
        <v>0</v>
      </c>
      <c r="Z12" s="126"/>
      <c r="AA12" s="45">
        <f>Y12*Z12</f>
        <v>0</v>
      </c>
    </row>
    <row r="13" spans="1:27" ht="12" customHeight="1">
      <c r="A13" s="471"/>
      <c r="B13" s="42"/>
      <c r="C13" s="129"/>
      <c r="D13" s="264"/>
      <c r="E13" s="471"/>
      <c r="F13" s="42"/>
      <c r="G13" s="45"/>
      <c r="H13" s="45"/>
      <c r="I13" s="44"/>
      <c r="J13" s="45"/>
      <c r="K13" s="45"/>
      <c r="L13" s="44"/>
      <c r="M13" s="45"/>
      <c r="N13" s="45"/>
      <c r="O13" s="44"/>
      <c r="P13" s="44"/>
      <c r="Q13" s="44"/>
      <c r="R13" s="45"/>
      <c r="S13" s="44"/>
      <c r="T13" s="44"/>
      <c r="U13" s="45"/>
      <c r="V13" s="44"/>
      <c r="W13" s="44"/>
      <c r="X13" s="45"/>
      <c r="Y13" s="44"/>
      <c r="Z13" s="44"/>
      <c r="AA13" s="45"/>
    </row>
    <row r="14" spans="1:27" ht="12" customHeight="1">
      <c r="A14" s="472"/>
      <c r="B14" s="331" t="s">
        <v>30</v>
      </c>
      <c r="C14" s="52">
        <f t="shared" ref="C14:D14" si="3">C11-C12-C13</f>
        <v>0</v>
      </c>
      <c r="D14" s="52">
        <f t="shared" si="3"/>
        <v>0</v>
      </c>
      <c r="E14" s="472"/>
      <c r="F14" s="331" t="s">
        <v>30</v>
      </c>
      <c r="G14" s="46"/>
      <c r="H14" s="46"/>
      <c r="I14" s="52">
        <f>I11-I12-I13</f>
        <v>0</v>
      </c>
      <c r="J14" s="46"/>
      <c r="K14" s="46"/>
      <c r="L14" s="52">
        <f>L11-L12-L13</f>
        <v>0</v>
      </c>
      <c r="M14" s="46"/>
      <c r="N14" s="46"/>
      <c r="O14" s="52">
        <f>O11-O12-O13</f>
        <v>0</v>
      </c>
      <c r="P14" s="52"/>
      <c r="Q14" s="52"/>
      <c r="R14" s="52">
        <f>R11-R12-R13</f>
        <v>0</v>
      </c>
      <c r="S14" s="52"/>
      <c r="T14" s="52"/>
      <c r="U14" s="52">
        <f t="shared" ref="U14:AA14" si="4">U11-U12-U13</f>
        <v>0</v>
      </c>
      <c r="V14" s="52"/>
      <c r="W14" s="52"/>
      <c r="X14" s="52">
        <f t="shared" si="4"/>
        <v>0</v>
      </c>
      <c r="Y14" s="52"/>
      <c r="Z14" s="52"/>
      <c r="AA14" s="52">
        <f t="shared" si="4"/>
        <v>0</v>
      </c>
    </row>
    <row r="15" spans="1:27" ht="12" customHeight="1">
      <c r="C15" s="9"/>
      <c r="D15" s="35"/>
      <c r="E15" s="80"/>
      <c r="N15"/>
      <c r="R15" s="14"/>
      <c r="S15" s="14"/>
      <c r="T15" s="14"/>
      <c r="U15" s="55"/>
      <c r="V15" s="55"/>
      <c r="W15" s="55"/>
      <c r="X15" s="55"/>
      <c r="Y15" s="55"/>
      <c r="Z15" s="55"/>
      <c r="AA15" s="55"/>
    </row>
    <row r="16" spans="1:27" ht="27" customHeight="1">
      <c r="A16" s="470" t="s">
        <v>67</v>
      </c>
      <c r="B16" s="41" t="s">
        <v>58</v>
      </c>
      <c r="C16" s="129"/>
      <c r="D16" s="264"/>
      <c r="E16" s="470" t="s">
        <v>67</v>
      </c>
      <c r="F16" s="41" t="s">
        <v>58</v>
      </c>
      <c r="G16" s="47" t="s">
        <v>59</v>
      </c>
      <c r="H16" s="48" t="s">
        <v>60</v>
      </c>
      <c r="I16" s="54" t="s">
        <v>68</v>
      </c>
      <c r="J16" s="47" t="s">
        <v>59</v>
      </c>
      <c r="K16" s="48" t="s">
        <v>60</v>
      </c>
      <c r="L16" s="54" t="s">
        <v>68</v>
      </c>
      <c r="M16" s="47" t="s">
        <v>59</v>
      </c>
      <c r="N16" s="48" t="s">
        <v>60</v>
      </c>
      <c r="O16" s="54" t="s">
        <v>68</v>
      </c>
      <c r="P16" s="47" t="s">
        <v>59</v>
      </c>
      <c r="Q16" s="336" t="s">
        <v>60</v>
      </c>
      <c r="R16" s="54" t="s">
        <v>68</v>
      </c>
      <c r="S16" s="47" t="s">
        <v>59</v>
      </c>
      <c r="T16" s="336" t="s">
        <v>60</v>
      </c>
      <c r="U16" s="56" t="s">
        <v>68</v>
      </c>
      <c r="V16" s="56"/>
      <c r="W16" s="56"/>
      <c r="X16" s="56" t="s">
        <v>68</v>
      </c>
      <c r="Y16" s="56"/>
      <c r="Z16" s="56"/>
      <c r="AA16" s="56" t="s">
        <v>68</v>
      </c>
    </row>
    <row r="17" spans="1:27" ht="12" customHeight="1">
      <c r="A17" s="471"/>
      <c r="B17" s="45" t="s">
        <v>62</v>
      </c>
      <c r="C17" s="129"/>
      <c r="D17" s="264"/>
      <c r="E17" s="471"/>
      <c r="F17" s="45" t="s">
        <v>62</v>
      </c>
      <c r="G17" s="126">
        <v>0</v>
      </c>
      <c r="H17" s="126">
        <v>0</v>
      </c>
      <c r="I17" s="45">
        <f>G17*H17</f>
        <v>0</v>
      </c>
      <c r="J17" s="126">
        <v>0</v>
      </c>
      <c r="K17" s="269">
        <f>+H17*1</f>
        <v>0</v>
      </c>
      <c r="L17" s="45">
        <f>J17*K17</f>
        <v>0</v>
      </c>
      <c r="M17" s="269">
        <f>G17+J17</f>
        <v>0</v>
      </c>
      <c r="N17" s="269">
        <f t="shared" ref="N17:N18" si="5">(H17+K17)/2</f>
        <v>0</v>
      </c>
      <c r="O17" s="45">
        <f>M17*N17</f>
        <v>0</v>
      </c>
      <c r="P17" s="126"/>
      <c r="Q17" s="126"/>
      <c r="R17" s="45">
        <f>P17*Q17</f>
        <v>0</v>
      </c>
      <c r="S17" s="126"/>
      <c r="T17" s="126"/>
      <c r="U17" s="45">
        <f>S17*T17</f>
        <v>0</v>
      </c>
      <c r="V17" s="126"/>
      <c r="W17" s="126"/>
      <c r="X17" s="45">
        <f>V17*W17</f>
        <v>0</v>
      </c>
      <c r="Y17" s="126"/>
      <c r="Z17" s="126"/>
      <c r="AA17" s="45">
        <f>Y17*Z17</f>
        <v>0</v>
      </c>
    </row>
    <row r="18" spans="1:27" ht="12" customHeight="1">
      <c r="A18" s="471"/>
      <c r="B18" s="45" t="s">
        <v>64</v>
      </c>
      <c r="C18" s="129"/>
      <c r="D18" s="264"/>
      <c r="E18" s="471"/>
      <c r="F18" s="45" t="s">
        <v>64</v>
      </c>
      <c r="G18" s="45">
        <f>G17*1</f>
        <v>0</v>
      </c>
      <c r="H18" s="126">
        <v>0</v>
      </c>
      <c r="I18" s="45">
        <f>G18*H18</f>
        <v>0</v>
      </c>
      <c r="J18" s="45">
        <f>J17*1</f>
        <v>0</v>
      </c>
      <c r="K18" s="269">
        <f>+H18*1</f>
        <v>0</v>
      </c>
      <c r="L18" s="45">
        <f>J18*K18</f>
        <v>0</v>
      </c>
      <c r="M18" s="45">
        <f>M17*1</f>
        <v>0</v>
      </c>
      <c r="N18" s="269">
        <f t="shared" si="5"/>
        <v>0</v>
      </c>
      <c r="O18" s="45">
        <f>M18*N18</f>
        <v>0</v>
      </c>
      <c r="P18" s="45">
        <f>P17*1</f>
        <v>0</v>
      </c>
      <c r="Q18" s="126"/>
      <c r="R18" s="45">
        <f>P18*Q18</f>
        <v>0</v>
      </c>
      <c r="S18" s="45">
        <f>S17*1</f>
        <v>0</v>
      </c>
      <c r="T18" s="126"/>
      <c r="U18" s="45">
        <f>S18*T18</f>
        <v>0</v>
      </c>
      <c r="V18" s="45">
        <f>V17*1</f>
        <v>0</v>
      </c>
      <c r="W18" s="126"/>
      <c r="X18" s="45">
        <f>V18*W18</f>
        <v>0</v>
      </c>
      <c r="Y18" s="45">
        <f>Y17*1</f>
        <v>0</v>
      </c>
      <c r="Z18" s="126"/>
      <c r="AA18" s="45">
        <f>Y18*Z18</f>
        <v>0</v>
      </c>
    </row>
    <row r="19" spans="1:27" ht="12" customHeight="1">
      <c r="A19" s="471"/>
      <c r="B19" s="42"/>
      <c r="C19" s="129"/>
      <c r="D19" s="264"/>
      <c r="E19" s="471"/>
      <c r="F19" s="42"/>
      <c r="G19" s="45"/>
      <c r="H19" s="45"/>
      <c r="I19" s="44"/>
      <c r="J19" s="45"/>
      <c r="K19" s="45"/>
      <c r="L19" s="44"/>
      <c r="M19" s="45"/>
      <c r="N19" s="45"/>
      <c r="O19" s="44"/>
      <c r="P19" s="44"/>
      <c r="Q19" s="44"/>
      <c r="R19" s="45"/>
      <c r="S19" s="44"/>
      <c r="T19" s="44"/>
      <c r="U19" s="45"/>
      <c r="V19" s="44"/>
      <c r="W19" s="44"/>
      <c r="X19" s="45"/>
      <c r="Y19" s="44"/>
      <c r="Z19" s="44"/>
      <c r="AA19" s="45"/>
    </row>
    <row r="20" spans="1:27" ht="12" customHeight="1">
      <c r="A20" s="472"/>
      <c r="B20" s="331" t="s">
        <v>30</v>
      </c>
      <c r="C20" s="52">
        <f t="shared" ref="C20:D20" si="6">C17-C18-C19</f>
        <v>0</v>
      </c>
      <c r="D20" s="52">
        <f t="shared" si="6"/>
        <v>0</v>
      </c>
      <c r="E20" s="472"/>
      <c r="F20" s="331" t="s">
        <v>30</v>
      </c>
      <c r="G20" s="46"/>
      <c r="H20" s="46"/>
      <c r="I20" s="52">
        <f>I17-I18-I19</f>
        <v>0</v>
      </c>
      <c r="J20" s="46"/>
      <c r="K20" s="46"/>
      <c r="L20" s="52">
        <f>L17-L18-L19</f>
        <v>0</v>
      </c>
      <c r="M20" s="46"/>
      <c r="N20" s="46"/>
      <c r="O20" s="52">
        <f>O17-O18-O19</f>
        <v>0</v>
      </c>
      <c r="P20" s="52"/>
      <c r="Q20" s="52"/>
      <c r="R20" s="52">
        <f t="shared" ref="R20:AA20" si="7">R17-R18-R19</f>
        <v>0</v>
      </c>
      <c r="S20" s="52"/>
      <c r="T20" s="52"/>
      <c r="U20" s="52">
        <f t="shared" si="7"/>
        <v>0</v>
      </c>
      <c r="V20" s="52"/>
      <c r="W20" s="52"/>
      <c r="X20" s="52">
        <f t="shared" si="7"/>
        <v>0</v>
      </c>
      <c r="Y20" s="52"/>
      <c r="Z20" s="52"/>
      <c r="AA20" s="52">
        <f t="shared" si="7"/>
        <v>0</v>
      </c>
    </row>
    <row r="21" spans="1:27" ht="12" customHeight="1">
      <c r="C21" s="9"/>
      <c r="D21" s="35"/>
      <c r="E21" s="80"/>
      <c r="N21"/>
      <c r="R21" s="14"/>
      <c r="S21" s="14"/>
      <c r="T21" s="14"/>
      <c r="U21" s="55"/>
      <c r="V21" s="55"/>
      <c r="W21" s="55"/>
      <c r="X21" s="55"/>
      <c r="Y21" s="55"/>
      <c r="Z21" s="55"/>
      <c r="AA21" s="55"/>
    </row>
    <row r="22" spans="1:27" ht="24.75" customHeight="1">
      <c r="A22" s="470" t="s">
        <v>69</v>
      </c>
      <c r="B22" s="41" t="s">
        <v>58</v>
      </c>
      <c r="C22" s="129"/>
      <c r="D22" s="264"/>
      <c r="E22" s="470" t="s">
        <v>69</v>
      </c>
      <c r="F22" s="41" t="s">
        <v>58</v>
      </c>
      <c r="G22" s="47" t="s">
        <v>59</v>
      </c>
      <c r="H22" s="48" t="s">
        <v>60</v>
      </c>
      <c r="I22" s="54" t="s">
        <v>70</v>
      </c>
      <c r="J22" s="47" t="s">
        <v>59</v>
      </c>
      <c r="K22" s="48" t="s">
        <v>60</v>
      </c>
      <c r="L22" s="54" t="s">
        <v>70</v>
      </c>
      <c r="M22" s="47" t="s">
        <v>59</v>
      </c>
      <c r="N22" s="48" t="s">
        <v>60</v>
      </c>
      <c r="O22" s="54" t="s">
        <v>70</v>
      </c>
      <c r="P22" s="47" t="s">
        <v>59</v>
      </c>
      <c r="Q22" s="336" t="s">
        <v>60</v>
      </c>
      <c r="R22" s="54" t="s">
        <v>70</v>
      </c>
      <c r="S22" s="47" t="s">
        <v>59</v>
      </c>
      <c r="T22" s="336" t="s">
        <v>60</v>
      </c>
      <c r="U22" s="56" t="s">
        <v>70</v>
      </c>
      <c r="V22" s="56"/>
      <c r="W22" s="56"/>
      <c r="X22" s="56" t="s">
        <v>70</v>
      </c>
      <c r="Y22" s="56"/>
      <c r="Z22" s="56"/>
      <c r="AA22" s="56" t="s">
        <v>70</v>
      </c>
    </row>
    <row r="23" spans="1:27" ht="12" customHeight="1">
      <c r="A23" s="471"/>
      <c r="B23" s="45" t="s">
        <v>62</v>
      </c>
      <c r="C23" s="129"/>
      <c r="D23" s="264"/>
      <c r="E23" s="471"/>
      <c r="F23" s="45" t="s">
        <v>62</v>
      </c>
      <c r="G23" s="126">
        <v>0</v>
      </c>
      <c r="H23" s="126">
        <v>0</v>
      </c>
      <c r="I23" s="45">
        <f>G23*H23</f>
        <v>0</v>
      </c>
      <c r="J23" s="126">
        <v>0</v>
      </c>
      <c r="K23" s="269">
        <f>+H23*1</f>
        <v>0</v>
      </c>
      <c r="L23" s="45">
        <f>J23*K23</f>
        <v>0</v>
      </c>
      <c r="M23" s="269">
        <f>G23+J23</f>
        <v>0</v>
      </c>
      <c r="N23" s="269">
        <f t="shared" ref="N23:N24" si="8">(H23+K23)/2</f>
        <v>0</v>
      </c>
      <c r="O23" s="45">
        <f>M23*N23</f>
        <v>0</v>
      </c>
      <c r="P23" s="126"/>
      <c r="Q23" s="126"/>
      <c r="R23" s="45">
        <f>P23*Q23</f>
        <v>0</v>
      </c>
      <c r="S23" s="126"/>
      <c r="T23" s="126"/>
      <c r="U23" s="45">
        <f>S23*T23</f>
        <v>0</v>
      </c>
      <c r="V23" s="126"/>
      <c r="W23" s="126"/>
      <c r="X23" s="45">
        <f>V23*W23</f>
        <v>0</v>
      </c>
      <c r="Y23" s="126"/>
      <c r="Z23" s="126"/>
      <c r="AA23" s="45">
        <f>Y23*Z23</f>
        <v>0</v>
      </c>
    </row>
    <row r="24" spans="1:27" ht="12" customHeight="1">
      <c r="A24" s="471"/>
      <c r="B24" s="45" t="s">
        <v>64</v>
      </c>
      <c r="C24" s="129"/>
      <c r="D24" s="264"/>
      <c r="E24" s="471"/>
      <c r="F24" s="45" t="s">
        <v>64</v>
      </c>
      <c r="G24" s="45">
        <f>G23*1</f>
        <v>0</v>
      </c>
      <c r="H24" s="126">
        <v>0</v>
      </c>
      <c r="I24" s="45">
        <f>G24*H24</f>
        <v>0</v>
      </c>
      <c r="J24" s="45">
        <f>J23*1</f>
        <v>0</v>
      </c>
      <c r="K24" s="269">
        <f>+H24*1</f>
        <v>0</v>
      </c>
      <c r="L24" s="45">
        <f>J24*K24</f>
        <v>0</v>
      </c>
      <c r="M24" s="45">
        <f>M23*1</f>
        <v>0</v>
      </c>
      <c r="N24" s="269">
        <f t="shared" si="8"/>
        <v>0</v>
      </c>
      <c r="O24" s="45">
        <f>M24*N24</f>
        <v>0</v>
      </c>
      <c r="P24" s="45">
        <f>P23*1</f>
        <v>0</v>
      </c>
      <c r="Q24" s="126"/>
      <c r="R24" s="45">
        <f>P24*Q24</f>
        <v>0</v>
      </c>
      <c r="S24" s="45">
        <f>S23*1</f>
        <v>0</v>
      </c>
      <c r="T24" s="126"/>
      <c r="U24" s="45">
        <f>S24*T24</f>
        <v>0</v>
      </c>
      <c r="V24" s="45">
        <f>V23*1</f>
        <v>0</v>
      </c>
      <c r="W24" s="126"/>
      <c r="X24" s="45">
        <f>V24*W24</f>
        <v>0</v>
      </c>
      <c r="Y24" s="45">
        <f>Y23*1</f>
        <v>0</v>
      </c>
      <c r="Z24" s="126"/>
      <c r="AA24" s="45">
        <f>Y24*Z24</f>
        <v>0</v>
      </c>
    </row>
    <row r="25" spans="1:27" ht="12" customHeight="1">
      <c r="A25" s="471"/>
      <c r="B25" s="42"/>
      <c r="C25" s="129"/>
      <c r="D25" s="264"/>
      <c r="E25" s="471"/>
      <c r="F25" s="42"/>
      <c r="G25" s="45"/>
      <c r="H25" s="45"/>
      <c r="I25" s="44"/>
      <c r="J25" s="45"/>
      <c r="K25" s="45"/>
      <c r="L25" s="44"/>
      <c r="M25" s="45"/>
      <c r="N25" s="45"/>
      <c r="O25" s="44"/>
      <c r="P25" s="44"/>
      <c r="Q25" s="44"/>
      <c r="R25" s="45"/>
      <c r="S25" s="44"/>
      <c r="T25" s="44"/>
      <c r="U25" s="45"/>
      <c r="V25" s="44"/>
      <c r="W25" s="44"/>
      <c r="X25" s="45"/>
      <c r="Y25" s="44"/>
      <c r="Z25" s="44"/>
      <c r="AA25" s="45"/>
    </row>
    <row r="26" spans="1:27" ht="12" customHeight="1">
      <c r="A26" s="472"/>
      <c r="B26" s="331" t="s">
        <v>30</v>
      </c>
      <c r="C26" s="52">
        <f t="shared" ref="C26:D26" si="9">C23-C24-C25</f>
        <v>0</v>
      </c>
      <c r="D26" s="52">
        <f t="shared" si="9"/>
        <v>0</v>
      </c>
      <c r="E26" s="472"/>
      <c r="F26" s="331" t="s">
        <v>30</v>
      </c>
      <c r="G26" s="46"/>
      <c r="H26" s="46"/>
      <c r="I26" s="52">
        <f>I23-I24-I25</f>
        <v>0</v>
      </c>
      <c r="J26" s="46"/>
      <c r="K26" s="46"/>
      <c r="L26" s="52">
        <f>L23-L24-L25</f>
        <v>0</v>
      </c>
      <c r="M26" s="46"/>
      <c r="N26" s="46"/>
      <c r="O26" s="52">
        <f>O23-O24-O25</f>
        <v>0</v>
      </c>
      <c r="P26" s="52"/>
      <c r="Q26" s="52"/>
      <c r="R26" s="52">
        <f t="shared" ref="R26:AA26" si="10">R23-R24-R25</f>
        <v>0</v>
      </c>
      <c r="S26" s="52"/>
      <c r="T26" s="52"/>
      <c r="U26" s="52">
        <f t="shared" si="10"/>
        <v>0</v>
      </c>
      <c r="V26" s="52"/>
      <c r="W26" s="52"/>
      <c r="X26" s="52">
        <f t="shared" si="10"/>
        <v>0</v>
      </c>
      <c r="Y26" s="52"/>
      <c r="Z26" s="52"/>
      <c r="AA26" s="52">
        <f t="shared" si="10"/>
        <v>0</v>
      </c>
    </row>
    <row r="27" spans="1:27" ht="12" customHeight="1">
      <c r="C27" s="9"/>
      <c r="D27" s="35"/>
      <c r="E27" s="80"/>
      <c r="N27"/>
      <c r="R27" s="270"/>
      <c r="S27" s="270"/>
      <c r="T27" s="270"/>
      <c r="U27" s="365"/>
      <c r="V27" s="365"/>
      <c r="W27" s="365"/>
      <c r="X27" s="365"/>
      <c r="Y27" s="365"/>
      <c r="Z27" s="365"/>
      <c r="AA27" s="365"/>
    </row>
    <row r="28" spans="1:27" ht="12" customHeight="1">
      <c r="A28" s="470" t="s">
        <v>71</v>
      </c>
      <c r="B28" s="261"/>
      <c r="C28" s="265" t="s">
        <v>48</v>
      </c>
      <c r="D28" s="265" t="s">
        <v>49</v>
      </c>
      <c r="E28" s="470" t="s">
        <v>71</v>
      </c>
      <c r="F28" s="41"/>
      <c r="G28" s="474" t="s">
        <v>72</v>
      </c>
      <c r="H28" s="475"/>
      <c r="I28" s="475"/>
      <c r="J28" s="474" t="s">
        <v>73</v>
      </c>
      <c r="K28" s="475"/>
      <c r="L28" s="475"/>
      <c r="M28" s="485" t="s">
        <v>74</v>
      </c>
      <c r="N28" s="486"/>
      <c r="O28" s="486"/>
      <c r="P28" s="378"/>
      <c r="Q28" s="368"/>
      <c r="R28" s="382" t="s">
        <v>75</v>
      </c>
      <c r="S28" s="367"/>
      <c r="T28" s="382"/>
      <c r="U28" s="386" t="s">
        <v>76</v>
      </c>
      <c r="V28" s="385"/>
      <c r="W28" s="386"/>
      <c r="X28" s="386" t="s">
        <v>76</v>
      </c>
      <c r="Y28" s="385"/>
      <c r="Z28" s="386"/>
      <c r="AA28" s="383" t="s">
        <v>76</v>
      </c>
    </row>
    <row r="29" spans="1:27" ht="26.25" customHeight="1">
      <c r="A29" s="471"/>
      <c r="B29" s="38"/>
      <c r="C29" s="7"/>
      <c r="D29" s="263"/>
      <c r="E29" s="471"/>
      <c r="F29" s="42"/>
      <c r="G29" s="47" t="s">
        <v>59</v>
      </c>
      <c r="H29" s="48" t="s">
        <v>60</v>
      </c>
      <c r="I29" s="54" t="s">
        <v>77</v>
      </c>
      <c r="J29" s="47" t="s">
        <v>59</v>
      </c>
      <c r="K29" s="48" t="s">
        <v>60</v>
      </c>
      <c r="L29" s="54" t="s">
        <v>77</v>
      </c>
      <c r="M29" s="369" t="s">
        <v>59</v>
      </c>
      <c r="N29" s="336" t="s">
        <v>60</v>
      </c>
      <c r="O29" s="353" t="s">
        <v>77</v>
      </c>
      <c r="P29" s="369" t="s">
        <v>59</v>
      </c>
      <c r="Q29" s="336" t="s">
        <v>60</v>
      </c>
      <c r="R29" s="353" t="s">
        <v>77</v>
      </c>
      <c r="S29" s="369" t="s">
        <v>59</v>
      </c>
      <c r="T29" s="336" t="s">
        <v>60</v>
      </c>
      <c r="U29" s="390" t="s">
        <v>77</v>
      </c>
      <c r="V29" s="387"/>
      <c r="W29" s="366"/>
      <c r="X29" s="390" t="s">
        <v>77</v>
      </c>
      <c r="Y29" s="387"/>
      <c r="Z29" s="366"/>
      <c r="AA29" s="384" t="s">
        <v>77</v>
      </c>
    </row>
    <row r="30" spans="1:27" ht="12" customHeight="1">
      <c r="A30" s="471"/>
      <c r="B30" s="44" t="s">
        <v>62</v>
      </c>
      <c r="C30" s="129">
        <v>0</v>
      </c>
      <c r="D30" s="264">
        <v>0</v>
      </c>
      <c r="E30" s="471"/>
      <c r="F30" s="44" t="s">
        <v>62</v>
      </c>
      <c r="G30" s="49">
        <f>G5+G11+G17+G23</f>
        <v>0</v>
      </c>
      <c r="H30" s="57" t="e">
        <f>I30/G30</f>
        <v>#DIV/0!</v>
      </c>
      <c r="I30" s="58">
        <f>I5+I11+I17+I23</f>
        <v>0</v>
      </c>
      <c r="J30" s="49">
        <f>J5+J11+J17+J23</f>
        <v>0</v>
      </c>
      <c r="K30" s="57" t="e">
        <f>L30/J30</f>
        <v>#DIV/0!</v>
      </c>
      <c r="L30" s="377">
        <f>L5+L11+L17+L23</f>
        <v>0</v>
      </c>
      <c r="M30" s="370">
        <f>M5+M11+M17+M23</f>
        <v>0</v>
      </c>
      <c r="N30" s="57" t="e">
        <f>O30/M30</f>
        <v>#DIV/0!</v>
      </c>
      <c r="O30" s="377">
        <f>O5+O11+O17+O23</f>
        <v>0</v>
      </c>
      <c r="P30" s="370">
        <f>P5+P11+P17+P23</f>
        <v>0</v>
      </c>
      <c r="Q30" s="57" t="e">
        <f>R30/P30</f>
        <v>#DIV/0!</v>
      </c>
      <c r="R30" s="377">
        <f>R5+R11+R17+R23</f>
        <v>0</v>
      </c>
      <c r="S30" s="370">
        <f>S5+S11+S17+S23</f>
        <v>0</v>
      </c>
      <c r="T30" s="57" t="e">
        <f>U30/S30</f>
        <v>#DIV/0!</v>
      </c>
      <c r="U30" s="377">
        <f>U5+U11+U17+U23</f>
        <v>0</v>
      </c>
      <c r="V30" s="370">
        <f>V5+V11+V17+V23</f>
        <v>0</v>
      </c>
      <c r="W30" s="57" t="e">
        <f>X30/V30</f>
        <v>#DIV/0!</v>
      </c>
      <c r="X30" s="377">
        <f>X5+X11+X17+X23</f>
        <v>0</v>
      </c>
      <c r="Y30" s="370">
        <f>Y5+Y11+Y17+Y23</f>
        <v>0</v>
      </c>
      <c r="Z30" s="57" t="e">
        <f>AA30/Y30</f>
        <v>#DIV/0!</v>
      </c>
      <c r="AA30" s="371">
        <f>AA5+AA11+AA17+AA23</f>
        <v>0</v>
      </c>
    </row>
    <row r="31" spans="1:27" ht="12" customHeight="1">
      <c r="A31" s="471"/>
      <c r="B31" s="44" t="s">
        <v>64</v>
      </c>
      <c r="C31" s="129">
        <v>0</v>
      </c>
      <c r="D31" s="264">
        <v>0</v>
      </c>
      <c r="E31" s="471"/>
      <c r="F31" s="44" t="s">
        <v>64</v>
      </c>
      <c r="G31" s="43">
        <f>G30*1</f>
        <v>0</v>
      </c>
      <c r="H31" s="57" t="e">
        <f>I31/G31</f>
        <v>#DIV/0!</v>
      </c>
      <c r="I31" s="58">
        <f>I6+I12+I18+I24</f>
        <v>0</v>
      </c>
      <c r="J31" s="43">
        <f>J30*1</f>
        <v>0</v>
      </c>
      <c r="K31" s="57" t="e">
        <f>L31/J31</f>
        <v>#DIV/0!</v>
      </c>
      <c r="L31" s="377">
        <f>L6+L12+L18+L24</f>
        <v>0</v>
      </c>
      <c r="M31" s="372">
        <f>M30*1</f>
        <v>0</v>
      </c>
      <c r="N31" s="57" t="e">
        <f>O31/M31</f>
        <v>#DIV/0!</v>
      </c>
      <c r="O31" s="377">
        <f>O6+O12+O18+O24</f>
        <v>0</v>
      </c>
      <c r="P31" s="372">
        <f>P30*1</f>
        <v>0</v>
      </c>
      <c r="Q31" s="57" t="e">
        <f>R31/P31</f>
        <v>#DIV/0!</v>
      </c>
      <c r="R31" s="377">
        <f>R6+R12+R18+R24</f>
        <v>0</v>
      </c>
      <c r="S31" s="372">
        <f>S30*1</f>
        <v>0</v>
      </c>
      <c r="T31" s="57" t="e">
        <f>U31/S31</f>
        <v>#DIV/0!</v>
      </c>
      <c r="U31" s="377">
        <f>U6+U12+U18+U24</f>
        <v>0</v>
      </c>
      <c r="V31" s="372">
        <f>V30*1</f>
        <v>0</v>
      </c>
      <c r="W31" s="57" t="e">
        <f>X31/V31</f>
        <v>#DIV/0!</v>
      </c>
      <c r="X31" s="377">
        <f>X6+X12+X18+X24</f>
        <v>0</v>
      </c>
      <c r="Y31" s="372">
        <f>Y30*1</f>
        <v>0</v>
      </c>
      <c r="Z31" s="57" t="e">
        <f>AA31/Y31</f>
        <v>#DIV/0!</v>
      </c>
      <c r="AA31" s="371">
        <f>AA6+AA12+AA18+AA24</f>
        <v>0</v>
      </c>
    </row>
    <row r="32" spans="1:27" ht="12" customHeight="1">
      <c r="A32" s="471"/>
      <c r="B32" s="38"/>
      <c r="C32" s="10"/>
      <c r="D32" s="262"/>
      <c r="E32" s="471"/>
      <c r="F32" s="38"/>
      <c r="G32" s="45"/>
      <c r="H32" s="45"/>
      <c r="I32" s="58"/>
      <c r="J32" s="45"/>
      <c r="K32" s="45"/>
      <c r="L32" s="377"/>
      <c r="M32" s="373"/>
      <c r="N32" s="45"/>
      <c r="O32" s="377">
        <f>O7+O13+O19+O25</f>
        <v>0</v>
      </c>
      <c r="P32" s="379"/>
      <c r="Q32" s="58"/>
      <c r="R32" s="377">
        <f>R7+R13+R19+R25</f>
        <v>0</v>
      </c>
      <c r="S32" s="379"/>
      <c r="T32" s="58"/>
      <c r="U32" s="377">
        <f t="shared" ref="U32:AA32" si="11">U7+U13+U19+U25</f>
        <v>0</v>
      </c>
      <c r="V32" s="379"/>
      <c r="W32" s="58"/>
      <c r="X32" s="377">
        <f t="shared" si="11"/>
        <v>0</v>
      </c>
      <c r="Y32" s="379"/>
      <c r="Z32" s="58"/>
      <c r="AA32" s="371">
        <f t="shared" si="11"/>
        <v>0</v>
      </c>
    </row>
    <row r="33" spans="1:44" ht="17.25" customHeight="1">
      <c r="A33" s="472"/>
      <c r="B33" s="202" t="s">
        <v>78</v>
      </c>
      <c r="C33" s="294">
        <f>C30-C31-C32</f>
        <v>0</v>
      </c>
      <c r="D33" s="294">
        <f>D30-D31-D32</f>
        <v>0</v>
      </c>
      <c r="E33" s="472"/>
      <c r="F33" s="260" t="s">
        <v>30</v>
      </c>
      <c r="G33" s="46"/>
      <c r="H33" s="46"/>
      <c r="I33" s="53">
        <f>I30-I31-I32</f>
        <v>0</v>
      </c>
      <c r="J33" s="46"/>
      <c r="K33" s="46"/>
      <c r="L33" s="53">
        <f>L30-L31-L32</f>
        <v>0</v>
      </c>
      <c r="M33" s="374"/>
      <c r="N33" s="375"/>
      <c r="O33" s="381">
        <f>O30-O31-O32</f>
        <v>0</v>
      </c>
      <c r="P33" s="380"/>
      <c r="Q33" s="381"/>
      <c r="R33" s="381">
        <f>R30-R31-R32</f>
        <v>0</v>
      </c>
      <c r="S33" s="380"/>
      <c r="T33" s="381"/>
      <c r="U33" s="381">
        <f>U30-U31-U32</f>
        <v>0</v>
      </c>
      <c r="V33" s="388"/>
      <c r="W33" s="389"/>
      <c r="X33" s="381">
        <f>X30-X31-X32</f>
        <v>0</v>
      </c>
      <c r="Y33" s="388"/>
      <c r="Z33" s="389"/>
      <c r="AA33" s="376">
        <f>AA30-AA31-AA32</f>
        <v>0</v>
      </c>
    </row>
    <row r="36" spans="1:44" ht="16.5" customHeight="1">
      <c r="E36" s="113" t="s">
        <v>79</v>
      </c>
      <c r="N36"/>
    </row>
    <row r="37" spans="1:44" ht="16.5" customHeight="1">
      <c r="A37" s="50"/>
      <c r="E37" s="100" t="s">
        <v>80</v>
      </c>
      <c r="N37"/>
    </row>
    <row r="38" spans="1:44" ht="24" customHeight="1">
      <c r="A38" s="114" t="s">
        <v>81</v>
      </c>
      <c r="E38" s="231" t="s">
        <v>82</v>
      </c>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3"/>
      <c r="AD38" s="113"/>
      <c r="AE38" s="113"/>
      <c r="AF38" s="113"/>
      <c r="AG38" s="113"/>
      <c r="AH38" s="113"/>
      <c r="AI38" s="113"/>
      <c r="AJ38" s="113"/>
      <c r="AK38" s="113"/>
      <c r="AL38" s="113"/>
      <c r="AM38" s="113"/>
      <c r="AN38" s="113"/>
      <c r="AO38" s="113"/>
      <c r="AP38" s="113"/>
      <c r="AQ38" s="113"/>
      <c r="AR38" s="113"/>
    </row>
    <row r="39" spans="1:44" ht="24" customHeight="1">
      <c r="A39" s="114"/>
      <c r="E39" s="320" t="s">
        <v>83</v>
      </c>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321"/>
      <c r="AD39" s="113"/>
      <c r="AE39" s="113"/>
      <c r="AF39" s="113"/>
      <c r="AG39" s="113"/>
      <c r="AH39" s="113"/>
      <c r="AI39" s="113"/>
      <c r="AJ39" s="113"/>
      <c r="AK39" s="113"/>
      <c r="AL39" s="113"/>
      <c r="AM39" s="113"/>
      <c r="AN39" s="113"/>
      <c r="AO39" s="113"/>
      <c r="AP39" s="113"/>
      <c r="AQ39" s="113"/>
      <c r="AR39" s="113"/>
    </row>
    <row r="40" spans="1:44" ht="18" customHeight="1">
      <c r="E40" s="150" t="s">
        <v>84</v>
      </c>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321"/>
      <c r="AD40" s="113"/>
      <c r="AE40" s="113"/>
      <c r="AF40" s="113"/>
      <c r="AG40" s="113"/>
      <c r="AH40" s="113"/>
      <c r="AI40" s="113"/>
      <c r="AJ40" s="113"/>
      <c r="AK40" s="113"/>
      <c r="AL40" s="113"/>
      <c r="AM40" s="113"/>
      <c r="AN40" s="113"/>
      <c r="AO40" s="113"/>
      <c r="AP40" s="113"/>
      <c r="AQ40" s="113"/>
      <c r="AR40" s="113"/>
    </row>
    <row r="41" spans="1:44" ht="18" customHeight="1">
      <c r="E41" s="320"/>
      <c r="F41" s="319" t="s">
        <v>85</v>
      </c>
      <c r="G41" s="113"/>
      <c r="H41" s="113"/>
      <c r="I41" s="113"/>
      <c r="J41" s="113"/>
      <c r="K41" s="113"/>
      <c r="L41" s="113"/>
      <c r="M41" s="113"/>
      <c r="N41" s="113"/>
      <c r="O41" s="113"/>
      <c r="P41" s="113"/>
      <c r="Q41" s="113"/>
      <c r="R41" s="113"/>
      <c r="S41" s="113"/>
      <c r="T41" s="113"/>
      <c r="U41" s="113"/>
      <c r="V41" s="113"/>
      <c r="W41" s="113"/>
      <c r="X41" s="113"/>
      <c r="Y41" s="113"/>
      <c r="Z41" s="113"/>
      <c r="AA41" s="113"/>
      <c r="AB41" s="113"/>
      <c r="AC41" s="321"/>
      <c r="AD41" s="113"/>
      <c r="AE41" s="113"/>
      <c r="AF41" s="113"/>
      <c r="AG41" s="113"/>
      <c r="AH41" s="113"/>
      <c r="AI41" s="113"/>
      <c r="AJ41" s="113"/>
      <c r="AK41" s="113"/>
      <c r="AL41" s="113"/>
      <c r="AM41" s="113"/>
      <c r="AN41" s="113"/>
      <c r="AO41" s="113"/>
      <c r="AP41" s="113"/>
      <c r="AQ41" s="113"/>
      <c r="AR41" s="113"/>
    </row>
    <row r="42" spans="1:44" ht="18" customHeight="1">
      <c r="E42" s="320"/>
      <c r="F42" s="319" t="s">
        <v>86</v>
      </c>
      <c r="G42" s="113"/>
      <c r="H42" s="113"/>
      <c r="I42" s="113"/>
      <c r="J42" s="113"/>
      <c r="K42" s="113"/>
      <c r="L42" s="113"/>
      <c r="M42" s="113"/>
      <c r="N42" s="113"/>
      <c r="O42" s="113"/>
      <c r="P42" s="113"/>
      <c r="Q42" s="113"/>
      <c r="R42" s="113"/>
      <c r="S42" s="113"/>
      <c r="T42" s="113"/>
      <c r="U42" s="113"/>
      <c r="V42" s="113"/>
      <c r="W42" s="113"/>
      <c r="X42" s="113"/>
      <c r="Y42" s="113"/>
      <c r="Z42" s="113"/>
      <c r="AA42" s="113"/>
      <c r="AB42" s="113"/>
      <c r="AC42" s="321"/>
      <c r="AD42" s="113"/>
      <c r="AE42" s="113"/>
      <c r="AF42" s="113"/>
      <c r="AG42" s="113"/>
      <c r="AH42" s="113"/>
      <c r="AI42" s="113"/>
      <c r="AJ42" s="113"/>
      <c r="AK42" s="113"/>
      <c r="AL42" s="113"/>
      <c r="AM42" s="113"/>
      <c r="AN42" s="113"/>
      <c r="AO42" s="113"/>
      <c r="AP42" s="113"/>
      <c r="AQ42" s="113"/>
      <c r="AR42" s="113"/>
    </row>
    <row r="43" spans="1:44" ht="22.5" customHeight="1">
      <c r="E43" s="322" t="s">
        <v>87</v>
      </c>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6"/>
      <c r="AD43" s="113"/>
      <c r="AE43" s="113"/>
      <c r="AF43" s="113"/>
      <c r="AG43" s="113"/>
      <c r="AH43" s="113"/>
      <c r="AI43" s="113"/>
      <c r="AJ43" s="113"/>
      <c r="AK43" s="113"/>
      <c r="AL43" s="113"/>
      <c r="AM43" s="113"/>
      <c r="AN43" s="113"/>
      <c r="AO43" s="113"/>
      <c r="AP43" s="113"/>
      <c r="AQ43" s="113"/>
      <c r="AR43" s="113"/>
    </row>
    <row r="44" spans="1:44" ht="12" customHeight="1">
      <c r="N44"/>
    </row>
    <row r="45" spans="1:44" ht="12" customHeight="1">
      <c r="N45"/>
    </row>
    <row r="46" spans="1:44" ht="18" customHeight="1">
      <c r="A46" s="88" t="s">
        <v>88</v>
      </c>
      <c r="E46" s="204" t="s">
        <v>89</v>
      </c>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row>
    <row r="47" spans="1:44" ht="12" customHeight="1">
      <c r="E47" s="34" t="s">
        <v>90</v>
      </c>
      <c r="F47" s="34"/>
      <c r="G47" s="34"/>
      <c r="H47" s="34"/>
      <c r="I47" s="34"/>
      <c r="J47" s="34"/>
      <c r="K47" s="34"/>
      <c r="L47" s="34"/>
      <c r="M47" s="34"/>
      <c r="N47" s="34"/>
      <c r="O47" s="34"/>
      <c r="P47" s="34"/>
      <c r="Q47" s="34"/>
      <c r="R47" s="34"/>
      <c r="S47" s="34"/>
      <c r="T47" s="34"/>
      <c r="U47" s="34"/>
      <c r="V47" s="34"/>
      <c r="W47" s="34"/>
      <c r="X47" s="34"/>
      <c r="Y47" s="34"/>
      <c r="Z47" s="34"/>
      <c r="AA47" s="34"/>
    </row>
    <row r="48" spans="1:44" ht="12" customHeight="1">
      <c r="E48" s="34" t="s">
        <v>91</v>
      </c>
      <c r="F48" s="34"/>
      <c r="G48" s="34"/>
      <c r="H48" s="34"/>
      <c r="I48" s="34"/>
      <c r="J48" s="34"/>
      <c r="K48" s="34"/>
      <c r="L48" s="34"/>
      <c r="M48" s="34"/>
      <c r="N48" s="34"/>
      <c r="O48" s="34"/>
      <c r="P48" s="34"/>
      <c r="Q48" s="34"/>
      <c r="R48" s="34"/>
      <c r="S48" s="34"/>
      <c r="T48" s="34"/>
      <c r="U48" s="34"/>
      <c r="V48" s="34"/>
      <c r="W48" s="34"/>
      <c r="X48" s="34"/>
      <c r="Y48" s="34"/>
      <c r="Z48" s="34"/>
      <c r="AA48" s="34"/>
    </row>
    <row r="49" spans="5:31" ht="12" customHeight="1">
      <c r="E49" s="34" t="s">
        <v>92</v>
      </c>
      <c r="F49" s="34"/>
      <c r="G49" s="34"/>
      <c r="H49" s="34"/>
      <c r="I49" s="34"/>
      <c r="J49" s="34"/>
      <c r="K49" s="34"/>
      <c r="L49" s="34"/>
      <c r="M49" s="34"/>
      <c r="N49" s="34"/>
      <c r="O49" s="34"/>
      <c r="P49" s="34"/>
      <c r="Q49" s="34"/>
      <c r="R49" s="34"/>
      <c r="S49" s="34"/>
      <c r="T49" s="34"/>
      <c r="U49" s="34"/>
      <c r="V49" s="34"/>
      <c r="W49" s="34"/>
      <c r="X49" s="34"/>
      <c r="Y49" s="34"/>
      <c r="Z49" s="34"/>
      <c r="AA49" s="34"/>
    </row>
    <row r="50" spans="5:31" ht="12" customHeight="1">
      <c r="E50" s="34" t="s">
        <v>93</v>
      </c>
      <c r="F50" s="34"/>
      <c r="G50" s="34"/>
      <c r="H50" s="34"/>
      <c r="I50" s="34"/>
      <c r="J50" s="34"/>
      <c r="K50" s="34"/>
      <c r="L50" s="34"/>
      <c r="M50" s="34"/>
      <c r="N50" s="34"/>
      <c r="O50" s="34"/>
      <c r="P50" s="34"/>
      <c r="Q50" s="34"/>
      <c r="R50" s="34"/>
      <c r="S50" s="34"/>
      <c r="T50" s="34"/>
      <c r="U50" s="34"/>
      <c r="V50" s="34"/>
      <c r="W50" s="34"/>
      <c r="X50" s="34"/>
      <c r="Y50" s="34"/>
      <c r="Z50" s="34"/>
      <c r="AA50" s="34"/>
    </row>
    <row r="51" spans="5:31" ht="12" customHeight="1">
      <c r="E51" s="34" t="s">
        <v>94</v>
      </c>
      <c r="F51" s="34"/>
      <c r="G51" s="34"/>
      <c r="H51" s="34"/>
      <c r="I51" s="34"/>
      <c r="J51" s="34"/>
      <c r="K51" s="34"/>
      <c r="L51" s="34"/>
      <c r="M51" s="34"/>
      <c r="N51" s="34"/>
      <c r="O51" s="34"/>
      <c r="P51" s="34"/>
      <c r="Q51" s="34"/>
      <c r="R51" s="34"/>
      <c r="S51" s="34"/>
      <c r="T51" s="34"/>
      <c r="U51" s="34"/>
      <c r="V51" s="34"/>
      <c r="W51" s="34"/>
      <c r="X51" s="34"/>
      <c r="Y51" s="34"/>
      <c r="Z51" s="34"/>
      <c r="AA51" s="34"/>
    </row>
    <row r="52" spans="5:31" ht="12" customHeight="1">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row>
    <row r="53" spans="5:31" ht="12" customHeight="1">
      <c r="E53" s="34" t="s">
        <v>95</v>
      </c>
      <c r="F53" s="34"/>
      <c r="G53" s="34"/>
      <c r="H53" s="34"/>
      <c r="I53" s="34"/>
      <c r="J53" s="34"/>
      <c r="K53" s="34"/>
      <c r="L53" s="34"/>
      <c r="M53" s="34"/>
      <c r="N53" s="34"/>
      <c r="O53" s="34"/>
      <c r="P53" s="34"/>
      <c r="Q53" s="34"/>
      <c r="R53" s="34"/>
      <c r="S53" s="34"/>
      <c r="T53" s="34"/>
      <c r="U53" s="34"/>
      <c r="V53" s="34"/>
      <c r="W53" s="34"/>
      <c r="X53" s="34"/>
      <c r="Y53" s="34"/>
      <c r="Z53" s="34"/>
      <c r="AA53" s="34"/>
    </row>
    <row r="54" spans="5:31" ht="12" customHeight="1">
      <c r="E54" s="34"/>
      <c r="F54" s="34"/>
      <c r="G54" s="34"/>
      <c r="H54" s="34"/>
      <c r="I54" s="34"/>
      <c r="J54" s="34"/>
      <c r="K54" s="34"/>
      <c r="L54" s="34"/>
      <c r="M54" s="34"/>
      <c r="N54" s="34"/>
      <c r="O54" s="34"/>
      <c r="P54" s="34"/>
      <c r="Q54" s="34"/>
      <c r="R54" s="34"/>
      <c r="S54" s="34"/>
      <c r="T54" s="34"/>
      <c r="U54" s="34"/>
      <c r="V54" s="34"/>
      <c r="W54" s="34"/>
      <c r="X54" s="34"/>
      <c r="Y54" s="34"/>
      <c r="Z54" s="34"/>
      <c r="AA54" s="34"/>
    </row>
  </sheetData>
  <mergeCells count="20">
    <mergeCell ref="P2:R2"/>
    <mergeCell ref="S2:U2"/>
    <mergeCell ref="V2:X2"/>
    <mergeCell ref="Y2:AA2"/>
    <mergeCell ref="M28:O28"/>
    <mergeCell ref="A28:A33"/>
    <mergeCell ref="C1:D1"/>
    <mergeCell ref="G28:I28"/>
    <mergeCell ref="J28:L28"/>
    <mergeCell ref="G3:I3"/>
    <mergeCell ref="J3:L3"/>
    <mergeCell ref="A4:A8"/>
    <mergeCell ref="A10:A14"/>
    <mergeCell ref="A16:A20"/>
    <mergeCell ref="A22:A26"/>
    <mergeCell ref="E5:E8"/>
    <mergeCell ref="E10:E14"/>
    <mergeCell ref="E28:E33"/>
    <mergeCell ref="E16:E20"/>
    <mergeCell ref="E22:E26"/>
  </mergeCells>
  <pageMargins left="0.7" right="0.7" top="0.75" bottom="0.75" header="0.3" footer="0.3"/>
  <pageSetup paperSize="9" scale="60"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9"/>
  <sheetViews>
    <sheetView zoomScale="82" zoomScaleNormal="82" workbookViewId="0">
      <pane xSplit="1" ySplit="4" topLeftCell="F5" activePane="bottomRight" state="frozen"/>
      <selection pane="bottomRight" activeCell="F42" sqref="F42"/>
      <selection pane="bottomLeft" activeCell="A4" sqref="A4"/>
      <selection pane="topRight" activeCell="B1" sqref="B1"/>
    </sheetView>
  </sheetViews>
  <sheetFormatPr defaultRowHeight="15"/>
  <cols>
    <col min="1" max="1" width="55" customWidth="1"/>
    <col min="2" max="3" width="20" customWidth="1"/>
    <col min="4" max="4" width="15.140625" customWidth="1"/>
    <col min="5" max="5" width="16.140625" customWidth="1"/>
    <col min="6" max="10" width="13.7109375" customWidth="1"/>
  </cols>
  <sheetData>
    <row r="1" spans="1:11" ht="15.75">
      <c r="A1" s="18" t="s">
        <v>96</v>
      </c>
      <c r="B1" s="18" t="str">
        <f>'Prév.de vente et marge brute'!B1</f>
        <v>Rédigé en CFA</v>
      </c>
      <c r="C1" s="18"/>
      <c r="D1" s="280"/>
    </row>
    <row r="2" spans="1:11" ht="15.75">
      <c r="A2" s="18"/>
      <c r="B2" s="487" t="s">
        <v>97</v>
      </c>
      <c r="C2" s="488"/>
      <c r="D2" s="313" t="s">
        <v>98</v>
      </c>
    </row>
    <row r="3" spans="1:11" ht="15.75">
      <c r="A3" s="34"/>
      <c r="B3" s="278" t="s">
        <v>99</v>
      </c>
      <c r="C3" s="278" t="s">
        <v>100</v>
      </c>
      <c r="D3" s="279" t="s">
        <v>56</v>
      </c>
      <c r="E3" s="279" t="s">
        <v>57</v>
      </c>
      <c r="F3" s="279" t="s">
        <v>50</v>
      </c>
      <c r="G3" s="279" t="s">
        <v>51</v>
      </c>
      <c r="H3" s="279" t="s">
        <v>52</v>
      </c>
      <c r="I3" s="279" t="s">
        <v>53</v>
      </c>
      <c r="J3" s="279" t="s">
        <v>54</v>
      </c>
    </row>
    <row r="4" spans="1:11">
      <c r="A4" s="22"/>
      <c r="B4" s="333">
        <f>'Prév.de vente et marge brute'!C3</f>
        <v>2022</v>
      </c>
      <c r="C4" s="334">
        <f>'Prév.de vente et marge brute'!D3</f>
        <v>2023</v>
      </c>
      <c r="D4" s="22"/>
      <c r="E4" s="22"/>
      <c r="F4" s="335">
        <f>'Prév.de vente et marge brute'!N3</f>
        <v>2024</v>
      </c>
      <c r="G4" s="329">
        <f>'Prév.de vente et marge brute'!R3</f>
        <v>2025</v>
      </c>
      <c r="H4" s="329">
        <f>'Prév.de vente et marge brute'!U3</f>
        <v>2026</v>
      </c>
      <c r="I4" s="329">
        <f>'Prév.de vente et marge brute'!X3</f>
        <v>2027</v>
      </c>
      <c r="J4" s="329">
        <f>'Prév.de vente et marge brute'!AA3</f>
        <v>2028</v>
      </c>
    </row>
    <row r="5" spans="1:11">
      <c r="A5" s="1" t="s">
        <v>101</v>
      </c>
      <c r="B5" s="1"/>
      <c r="C5" s="1"/>
      <c r="D5" s="1"/>
      <c r="E5" s="1"/>
    </row>
    <row r="6" spans="1:11">
      <c r="A6" s="21" t="s">
        <v>102</v>
      </c>
      <c r="B6" s="273"/>
      <c r="C6" s="273"/>
      <c r="D6" s="128">
        <v>0</v>
      </c>
      <c r="E6" s="128">
        <v>0</v>
      </c>
      <c r="F6" s="8">
        <f>SUM(D6:E6)</f>
        <v>0</v>
      </c>
      <c r="G6" s="127">
        <v>0</v>
      </c>
      <c r="H6" s="127">
        <v>0</v>
      </c>
      <c r="I6" s="127">
        <v>0</v>
      </c>
      <c r="J6" s="127">
        <v>0</v>
      </c>
    </row>
    <row r="7" spans="1:11">
      <c r="A7" s="19" t="s">
        <v>103</v>
      </c>
      <c r="B7" s="274"/>
      <c r="C7" s="274"/>
      <c r="D7" s="129">
        <v>0</v>
      </c>
      <c r="E7" s="129">
        <v>0</v>
      </c>
      <c r="F7" s="8">
        <f>SUM(D7:E7)</f>
        <v>0</v>
      </c>
      <c r="G7" s="127">
        <v>0</v>
      </c>
      <c r="H7" s="127">
        <v>0</v>
      </c>
      <c r="I7" s="127">
        <v>0</v>
      </c>
      <c r="J7" s="127">
        <v>0</v>
      </c>
    </row>
    <row r="8" spans="1:11">
      <c r="A8" s="20" t="s">
        <v>104</v>
      </c>
      <c r="B8" s="274"/>
      <c r="C8" s="274"/>
      <c r="D8" s="129">
        <v>0</v>
      </c>
      <c r="E8" s="129">
        <v>0</v>
      </c>
      <c r="F8" s="8">
        <f>SUM(D8:E8)</f>
        <v>0</v>
      </c>
      <c r="G8" s="127">
        <v>0</v>
      </c>
      <c r="H8" s="127">
        <v>0</v>
      </c>
      <c r="I8" s="127">
        <v>0</v>
      </c>
      <c r="J8" s="127">
        <v>0</v>
      </c>
    </row>
    <row r="9" spans="1:11">
      <c r="A9" s="33" t="s">
        <v>105</v>
      </c>
      <c r="B9" s="417">
        <f>SUM(B6:B8)</f>
        <v>0</v>
      </c>
      <c r="C9" s="7">
        <f>SUM(C6:C8)</f>
        <v>0</v>
      </c>
      <c r="D9" s="7">
        <f>SUM(D6:D8)</f>
        <v>0</v>
      </c>
      <c r="E9" s="7">
        <f t="shared" ref="E9" si="0">SUM(E6:E8)</f>
        <v>0</v>
      </c>
      <c r="F9" s="39">
        <f>SUM(F6:F8)</f>
        <v>0</v>
      </c>
      <c r="G9" s="85">
        <f t="shared" ref="G9:H9" si="1">SUM(G6:G8)</f>
        <v>0</v>
      </c>
      <c r="H9" s="85">
        <f t="shared" si="1"/>
        <v>0</v>
      </c>
      <c r="I9" s="85">
        <f t="shared" ref="I9" si="2">SUM(I6:I8)</f>
        <v>0</v>
      </c>
      <c r="J9" s="85">
        <f>SUM(J6:J8)</f>
        <v>0</v>
      </c>
    </row>
    <row r="10" spans="1:11">
      <c r="A10" s="15"/>
      <c r="B10" s="15"/>
      <c r="C10" s="15"/>
      <c r="G10" s="66"/>
      <c r="H10" s="66"/>
      <c r="I10" s="66"/>
      <c r="J10" s="66"/>
    </row>
    <row r="11" spans="1:11">
      <c r="A11" s="391" t="s">
        <v>106</v>
      </c>
      <c r="B11" s="391"/>
      <c r="C11" s="1"/>
      <c r="D11" s="516"/>
      <c r="E11" s="516"/>
      <c r="F11" s="516"/>
      <c r="G11" s="66"/>
      <c r="H11" s="66"/>
      <c r="I11" s="66"/>
      <c r="J11" s="66"/>
    </row>
    <row r="12" spans="1:11">
      <c r="A12" s="429" t="s">
        <v>107</v>
      </c>
      <c r="B12" s="402"/>
      <c r="C12" s="401"/>
      <c r="D12" s="397">
        <v>0</v>
      </c>
      <c r="E12" s="397">
        <v>0</v>
      </c>
      <c r="F12" s="413">
        <f>SUM(D12:E12)/2</f>
        <v>0</v>
      </c>
      <c r="G12" s="400">
        <v>0</v>
      </c>
      <c r="H12" s="400">
        <v>0</v>
      </c>
      <c r="I12" s="400">
        <v>0</v>
      </c>
      <c r="J12" s="399">
        <v>0</v>
      </c>
    </row>
    <row r="13" spans="1:11">
      <c r="A13" s="36" t="s">
        <v>108</v>
      </c>
      <c r="B13" s="402"/>
      <c r="C13" s="402"/>
      <c r="D13" s="408"/>
      <c r="E13" s="408"/>
      <c r="F13" s="412"/>
      <c r="G13" s="148"/>
      <c r="H13" s="427"/>
      <c r="I13" s="427"/>
      <c r="J13" s="428"/>
    </row>
    <row r="14" spans="1:11">
      <c r="A14" s="36" t="s">
        <v>109</v>
      </c>
      <c r="B14" s="402"/>
      <c r="C14" s="402"/>
      <c r="D14" s="408"/>
      <c r="E14" s="408"/>
      <c r="F14" s="412"/>
      <c r="G14" s="408"/>
      <c r="H14" s="427"/>
      <c r="I14" s="427"/>
      <c r="J14" s="428"/>
    </row>
    <row r="15" spans="1:11">
      <c r="A15" t="s">
        <v>110</v>
      </c>
      <c r="B15" s="402"/>
      <c r="C15" s="402"/>
      <c r="D15" s="356">
        <f t="shared" ref="D15:E15" si="3">D13+D14</f>
        <v>0</v>
      </c>
      <c r="E15" s="356">
        <f t="shared" si="3"/>
        <v>0</v>
      </c>
      <c r="F15" s="412"/>
      <c r="G15" s="356">
        <f t="shared" ref="G15:J15" si="4">G13+G14</f>
        <v>0</v>
      </c>
      <c r="H15" s="356">
        <f t="shared" si="4"/>
        <v>0</v>
      </c>
      <c r="I15" s="356">
        <f t="shared" si="4"/>
        <v>0</v>
      </c>
      <c r="J15" s="356">
        <f t="shared" si="4"/>
        <v>0</v>
      </c>
      <c r="K15" s="349"/>
    </row>
    <row r="16" spans="1:11">
      <c r="A16" s="362" t="s">
        <v>111</v>
      </c>
      <c r="B16" s="393"/>
      <c r="C16" s="393"/>
      <c r="D16" s="262">
        <f t="shared" ref="D16:E16" si="5">D12*D15</f>
        <v>0</v>
      </c>
      <c r="E16" s="262">
        <f t="shared" si="5"/>
        <v>0</v>
      </c>
      <c r="F16" s="393">
        <f t="shared" ref="F16" si="6">SUM(D16:E16)</f>
        <v>0</v>
      </c>
      <c r="G16" s="262">
        <f t="shared" ref="G16:J16" si="7">G12*G15</f>
        <v>0</v>
      </c>
      <c r="H16" s="262">
        <f t="shared" si="7"/>
        <v>0</v>
      </c>
      <c r="I16" s="262">
        <f t="shared" si="7"/>
        <v>0</v>
      </c>
      <c r="J16" s="262">
        <f t="shared" si="7"/>
        <v>0</v>
      </c>
    </row>
    <row r="17" spans="1:10">
      <c r="A17" s="1"/>
      <c r="B17" s="391"/>
      <c r="C17" s="1"/>
      <c r="G17" s="66"/>
      <c r="H17" s="66"/>
      <c r="I17" s="66"/>
      <c r="J17" s="66"/>
    </row>
    <row r="18" spans="1:10">
      <c r="A18" s="36" t="s">
        <v>112</v>
      </c>
      <c r="B18" s="404"/>
      <c r="C18" s="403"/>
      <c r="D18" s="397">
        <v>0</v>
      </c>
      <c r="E18" s="397">
        <v>0</v>
      </c>
      <c r="F18" s="413">
        <f>(D18+E18)/2</f>
        <v>0</v>
      </c>
      <c r="G18" s="392">
        <v>0</v>
      </c>
      <c r="H18" s="394">
        <v>0</v>
      </c>
      <c r="I18" s="397">
        <v>0</v>
      </c>
      <c r="J18" s="394">
        <v>0</v>
      </c>
    </row>
    <row r="19" spans="1:10">
      <c r="A19" s="36" t="s">
        <v>108</v>
      </c>
      <c r="B19" s="404"/>
      <c r="C19" s="404"/>
      <c r="D19" s="408"/>
      <c r="E19" s="408"/>
      <c r="F19" s="412"/>
      <c r="G19" s="69"/>
      <c r="H19" s="407"/>
      <c r="I19" s="408"/>
      <c r="J19" s="407"/>
    </row>
    <row r="20" spans="1:10">
      <c r="A20" s="36" t="s">
        <v>109</v>
      </c>
      <c r="B20" s="404"/>
      <c r="C20" s="404"/>
      <c r="D20" s="408"/>
      <c r="E20" s="408"/>
      <c r="F20" s="412"/>
      <c r="G20" s="408"/>
      <c r="H20" s="395"/>
      <c r="I20" s="398"/>
      <c r="J20" s="395"/>
    </row>
    <row r="21" spans="1:10">
      <c r="A21" s="36" t="s">
        <v>110</v>
      </c>
      <c r="B21" s="405"/>
      <c r="C21" s="405"/>
      <c r="D21" s="356">
        <f t="shared" ref="D21:E21" si="8">D19+D20</f>
        <v>0</v>
      </c>
      <c r="E21" s="356">
        <f t="shared" si="8"/>
        <v>0</v>
      </c>
      <c r="F21" s="396"/>
      <c r="G21" s="362"/>
      <c r="H21" s="356">
        <f>H19+H20</f>
        <v>0</v>
      </c>
      <c r="I21" s="356">
        <f>I19+I20</f>
        <v>0</v>
      </c>
      <c r="J21" s="396">
        <f>J19+J20</f>
        <v>0</v>
      </c>
    </row>
    <row r="22" spans="1:10">
      <c r="A22" s="13" t="s">
        <v>113</v>
      </c>
      <c r="B22" s="356"/>
      <c r="C22" s="406"/>
      <c r="D22" s="262">
        <f t="shared" ref="D22:E22" si="9">D18*D21</f>
        <v>0</v>
      </c>
      <c r="E22" s="262">
        <f t="shared" si="9"/>
        <v>0</v>
      </c>
      <c r="F22" s="10">
        <f>SUM(D22:E22)</f>
        <v>0</v>
      </c>
      <c r="G22" s="262"/>
      <c r="H22" s="10">
        <f t="shared" ref="H22" si="10">H18*H21</f>
        <v>0</v>
      </c>
      <c r="I22" s="262">
        <f>I18*I21</f>
        <v>0</v>
      </c>
      <c r="J22" s="10">
        <f t="shared" ref="J22" si="11">J18*J21</f>
        <v>0</v>
      </c>
    </row>
    <row r="23" spans="1:10">
      <c r="A23" s="13"/>
      <c r="B23" s="362"/>
      <c r="F23" s="35"/>
      <c r="G23" s="66"/>
      <c r="H23" s="66"/>
      <c r="I23" s="66"/>
      <c r="J23" s="66"/>
    </row>
    <row r="24" spans="1:10">
      <c r="A24" s="36" t="s">
        <v>114</v>
      </c>
      <c r="B24" s="404"/>
      <c r="C24" s="409"/>
      <c r="D24" s="397">
        <v>0</v>
      </c>
      <c r="E24" s="394">
        <v>0</v>
      </c>
      <c r="F24" s="413">
        <f>(D24+E24)/2</f>
        <v>0</v>
      </c>
      <c r="G24" s="397">
        <v>0</v>
      </c>
      <c r="H24" s="394">
        <v>0</v>
      </c>
      <c r="I24" s="397">
        <v>0</v>
      </c>
      <c r="J24" s="394">
        <v>0</v>
      </c>
    </row>
    <row r="25" spans="1:10">
      <c r="A25" s="36" t="s">
        <v>108</v>
      </c>
      <c r="B25" s="404"/>
      <c r="C25" s="410"/>
      <c r="D25" s="408"/>
      <c r="E25" s="408"/>
      <c r="F25" s="412"/>
      <c r="G25" s="69"/>
      <c r="H25" s="407"/>
      <c r="I25" s="408"/>
      <c r="J25" s="407"/>
    </row>
    <row r="26" spans="1:10">
      <c r="A26" s="36" t="s">
        <v>109</v>
      </c>
      <c r="B26" s="404"/>
      <c r="C26" s="410"/>
      <c r="D26" s="398"/>
      <c r="E26" s="395"/>
      <c r="F26" s="9"/>
      <c r="G26" s="398"/>
      <c r="H26" s="395"/>
      <c r="I26" s="398"/>
      <c r="J26" s="395"/>
    </row>
    <row r="27" spans="1:10">
      <c r="A27" s="36" t="s">
        <v>110</v>
      </c>
      <c r="B27" s="405"/>
      <c r="C27" s="411"/>
      <c r="D27" s="349">
        <f>D25+D26</f>
        <v>0</v>
      </c>
      <c r="E27" s="356">
        <f>E25+E26</f>
        <v>0</v>
      </c>
      <c r="F27" s="9"/>
      <c r="G27" s="356">
        <f>G25+G26</f>
        <v>0</v>
      </c>
      <c r="H27" s="356">
        <f>H25+H26</f>
        <v>0</v>
      </c>
      <c r="I27" s="356">
        <f>I25+I26</f>
        <v>0</v>
      </c>
      <c r="J27" s="356">
        <f>J25+J26</f>
        <v>0</v>
      </c>
    </row>
    <row r="28" spans="1:10">
      <c r="A28" s="21" t="s">
        <v>115</v>
      </c>
      <c r="B28" s="418"/>
      <c r="C28" s="19"/>
      <c r="D28" s="393">
        <f>D24*D27</f>
        <v>0</v>
      </c>
      <c r="E28" s="262">
        <f t="shared" ref="E28" si="12">E24*E27</f>
        <v>0</v>
      </c>
      <c r="F28" s="8">
        <f>SUM(D28:E28)</f>
        <v>0</v>
      </c>
      <c r="G28" s="262">
        <f>G24*G27</f>
        <v>0</v>
      </c>
      <c r="H28" s="10">
        <f t="shared" ref="H28" si="13">H24*H27</f>
        <v>0</v>
      </c>
      <c r="I28" s="262">
        <f>I24*I27</f>
        <v>0</v>
      </c>
      <c r="J28" s="10">
        <f t="shared" ref="J28" si="14">J24*J27</f>
        <v>0</v>
      </c>
    </row>
    <row r="29" spans="1:10">
      <c r="A29" s="14"/>
      <c r="B29" s="362"/>
      <c r="C29" s="14"/>
      <c r="D29" s="16"/>
      <c r="E29" s="14"/>
      <c r="F29" s="14"/>
      <c r="G29" s="66"/>
      <c r="H29" s="66"/>
      <c r="I29" s="66"/>
      <c r="J29" s="66"/>
    </row>
    <row r="30" spans="1:10">
      <c r="A30" s="38" t="s">
        <v>116</v>
      </c>
      <c r="B30" s="404"/>
      <c r="C30" s="409"/>
      <c r="D30" s="397">
        <v>0</v>
      </c>
      <c r="E30" s="394">
        <f>D30*1</f>
        <v>0</v>
      </c>
      <c r="F30" s="413">
        <f>(D30+E30)/2</f>
        <v>0</v>
      </c>
      <c r="G30" s="397">
        <v>0</v>
      </c>
      <c r="H30" s="394">
        <f>G30*1</f>
        <v>0</v>
      </c>
      <c r="I30" s="397">
        <v>0</v>
      </c>
      <c r="J30" s="394">
        <f>I30*1</f>
        <v>0</v>
      </c>
    </row>
    <row r="31" spans="1:10">
      <c r="A31" s="36" t="s">
        <v>108</v>
      </c>
      <c r="B31" s="404"/>
      <c r="C31" s="410"/>
      <c r="D31" s="408"/>
      <c r="E31" s="408"/>
      <c r="F31" s="412"/>
      <c r="G31" s="69"/>
      <c r="H31" s="407"/>
      <c r="I31" s="408"/>
      <c r="J31" s="407"/>
    </row>
    <row r="32" spans="1:10">
      <c r="A32" s="36" t="s">
        <v>109</v>
      </c>
      <c r="B32" s="404"/>
      <c r="C32" s="410"/>
      <c r="D32" s="398"/>
      <c r="E32" s="395"/>
      <c r="F32" s="9"/>
      <c r="G32" s="398"/>
      <c r="H32" s="395"/>
      <c r="I32" s="398"/>
      <c r="J32" s="395"/>
    </row>
    <row r="33" spans="1:11">
      <c r="A33" s="36" t="s">
        <v>110</v>
      </c>
      <c r="B33" s="405"/>
      <c r="C33" s="411"/>
      <c r="D33" s="349">
        <f>D31+D32</f>
        <v>0</v>
      </c>
      <c r="E33" s="356">
        <f>E31+E32</f>
        <v>0</v>
      </c>
      <c r="F33" s="9"/>
      <c r="G33" s="356">
        <f>G31+G32</f>
        <v>0</v>
      </c>
      <c r="H33" s="356">
        <f>H31+H32</f>
        <v>0</v>
      </c>
      <c r="I33" s="356">
        <f>I31+I32</f>
        <v>0</v>
      </c>
      <c r="J33" s="396">
        <f>J31+J32</f>
        <v>0</v>
      </c>
    </row>
    <row r="34" spans="1:11">
      <c r="A34" s="21" t="s">
        <v>117</v>
      </c>
      <c r="B34" s="419"/>
      <c r="C34" s="21"/>
      <c r="D34" s="393">
        <f>D30*D33</f>
        <v>0</v>
      </c>
      <c r="E34" s="262">
        <f t="shared" ref="E34" si="15">E30*E33</f>
        <v>0</v>
      </c>
      <c r="F34" s="8">
        <f>SUM(D34:E34)</f>
        <v>0</v>
      </c>
      <c r="G34" s="262">
        <f>G30*G33</f>
        <v>0</v>
      </c>
      <c r="H34" s="10">
        <f t="shared" ref="H34" si="16">H30*H33</f>
        <v>0</v>
      </c>
      <c r="I34" s="262">
        <f>I30*I33</f>
        <v>0</v>
      </c>
      <c r="J34" s="10">
        <f t="shared" ref="J34" si="17">J30*J33</f>
        <v>0</v>
      </c>
    </row>
    <row r="35" spans="1:11">
      <c r="A35" s="14"/>
      <c r="B35" s="362"/>
      <c r="C35" s="14"/>
      <c r="D35" s="14"/>
      <c r="E35" s="14"/>
      <c r="F35" s="14"/>
      <c r="G35" s="66"/>
      <c r="H35" s="66"/>
      <c r="I35" s="66"/>
      <c r="J35" s="66"/>
    </row>
    <row r="36" spans="1:11">
      <c r="A36" s="38" t="s">
        <v>118</v>
      </c>
      <c r="B36" s="44"/>
      <c r="C36" s="44"/>
      <c r="D36" s="397">
        <v>0</v>
      </c>
      <c r="E36" s="394">
        <f>D36*1</f>
        <v>0</v>
      </c>
      <c r="F36" s="413">
        <f>(D36+E36)/2</f>
        <v>0</v>
      </c>
      <c r="G36" s="397">
        <v>0</v>
      </c>
      <c r="H36" s="394">
        <f>G36*1</f>
        <v>0</v>
      </c>
      <c r="I36" s="397">
        <v>0</v>
      </c>
      <c r="J36" s="394">
        <f>I36*1</f>
        <v>0</v>
      </c>
    </row>
    <row r="37" spans="1:11">
      <c r="A37" s="36" t="s">
        <v>108</v>
      </c>
      <c r="B37" s="28"/>
      <c r="C37" s="410"/>
      <c r="D37" s="69"/>
      <c r="E37" s="408"/>
      <c r="F37" s="412"/>
      <c r="G37" s="69"/>
      <c r="H37" s="407"/>
      <c r="I37" s="408"/>
      <c r="J37" s="407"/>
    </row>
    <row r="38" spans="1:11">
      <c r="A38" s="36" t="s">
        <v>109</v>
      </c>
      <c r="B38" s="44"/>
      <c r="C38" s="44"/>
      <c r="D38" s="398"/>
      <c r="E38" s="395"/>
      <c r="F38" s="9"/>
      <c r="G38" s="398"/>
      <c r="H38" s="395"/>
      <c r="I38" s="398"/>
      <c r="J38" s="395"/>
    </row>
    <row r="39" spans="1:11">
      <c r="A39" s="36" t="s">
        <v>110</v>
      </c>
      <c r="B39" s="44"/>
      <c r="C39" s="44"/>
      <c r="D39" s="349">
        <f>D37+D38</f>
        <v>0</v>
      </c>
      <c r="E39" s="356">
        <f>E37+E38</f>
        <v>0</v>
      </c>
      <c r="F39" s="9"/>
      <c r="G39" s="356">
        <f>G37+G38</f>
        <v>0</v>
      </c>
      <c r="H39" s="356">
        <f>H37+H38</f>
        <v>0</v>
      </c>
      <c r="I39" s="356">
        <f>I37+I38</f>
        <v>0</v>
      </c>
      <c r="J39" s="396">
        <f>J37+J38</f>
        <v>0</v>
      </c>
    </row>
    <row r="40" spans="1:11">
      <c r="A40" s="21" t="s">
        <v>119</v>
      </c>
      <c r="B40" s="419"/>
      <c r="C40" s="21"/>
      <c r="D40" s="393">
        <f>D36*D39</f>
        <v>0</v>
      </c>
      <c r="E40" s="262">
        <f t="shared" ref="E40" si="18">E36*E39</f>
        <v>0</v>
      </c>
      <c r="F40" s="8">
        <f>SUM(D40:E40)</f>
        <v>0</v>
      </c>
      <c r="G40" s="262">
        <f>G36*G39</f>
        <v>0</v>
      </c>
      <c r="H40" s="10">
        <f t="shared" ref="H40" si="19">H36*H39</f>
        <v>0</v>
      </c>
      <c r="I40" s="262">
        <f>I36*I39</f>
        <v>0</v>
      </c>
      <c r="J40" s="10">
        <f t="shared" ref="J40" si="20">J36*J39</f>
        <v>0</v>
      </c>
    </row>
    <row r="41" spans="1:11">
      <c r="A41" s="14"/>
      <c r="B41" s="362"/>
      <c r="C41" s="14"/>
      <c r="D41" s="14"/>
      <c r="E41" s="14"/>
      <c r="F41" s="14"/>
      <c r="G41" s="66"/>
      <c r="H41" s="66"/>
      <c r="I41" s="66"/>
      <c r="J41" s="66"/>
    </row>
    <row r="42" spans="1:11">
      <c r="A42" s="8" t="s">
        <v>120</v>
      </c>
      <c r="B42" s="9"/>
      <c r="C42" s="8"/>
      <c r="D42" s="8">
        <f>D12</f>
        <v>0</v>
      </c>
      <c r="E42" s="8">
        <f>E12</f>
        <v>0</v>
      </c>
      <c r="F42" s="12">
        <f>F12</f>
        <v>0</v>
      </c>
      <c r="G42" s="8">
        <f t="shared" ref="G42:J42" si="21">G12</f>
        <v>0</v>
      </c>
      <c r="H42" s="8">
        <f t="shared" si="21"/>
        <v>0</v>
      </c>
      <c r="I42" s="8">
        <f t="shared" si="21"/>
        <v>0</v>
      </c>
      <c r="J42" s="8">
        <f t="shared" si="21"/>
        <v>0</v>
      </c>
    </row>
    <row r="43" spans="1:11">
      <c r="A43" s="458" t="s">
        <v>121</v>
      </c>
      <c r="B43" s="458"/>
      <c r="C43" s="458"/>
      <c r="D43" s="8">
        <f>D18+D24+D30+D36</f>
        <v>0</v>
      </c>
      <c r="E43" s="8">
        <f>E18+E24+E30+E36</f>
        <v>0</v>
      </c>
      <c r="F43" s="461">
        <f>F18+F24+F30+F36</f>
        <v>0</v>
      </c>
      <c r="G43" s="8">
        <f>G18+G24+G30+G36</f>
        <v>0</v>
      </c>
      <c r="H43" s="8">
        <f t="shared" ref="H43:J43" si="22">H18+H24+H30+H36</f>
        <v>0</v>
      </c>
      <c r="I43" s="8">
        <f t="shared" si="22"/>
        <v>0</v>
      </c>
      <c r="J43" s="8">
        <f t="shared" si="22"/>
        <v>0</v>
      </c>
    </row>
    <row r="44" spans="1:11">
      <c r="A44" s="37" t="s">
        <v>122</v>
      </c>
      <c r="B44" s="420"/>
      <c r="C44" s="275"/>
      <c r="D44" s="7">
        <f>SUM(D16+D22+D28+D34+D40)</f>
        <v>0</v>
      </c>
      <c r="E44" s="7">
        <f>SUM(E16+E22+E28+E34+E40)</f>
        <v>0</v>
      </c>
      <c r="F44" s="12">
        <f>SUM(D44:E44)</f>
        <v>0</v>
      </c>
      <c r="G44" s="7">
        <f>SUM(G16+G22+G28+G34+G40)</f>
        <v>0</v>
      </c>
      <c r="H44" s="7">
        <f>SUM(H16+H22+H28+H34+H40)</f>
        <v>0</v>
      </c>
      <c r="I44" s="7">
        <f t="shared" ref="I44" si="23">SUM(I16+I22+I28+I34+I40)</f>
        <v>0</v>
      </c>
      <c r="J44" s="7">
        <f>SUM(J16+J22+J28+J34+J40)</f>
        <v>0</v>
      </c>
    </row>
    <row r="45" spans="1:11">
      <c r="G45" s="66"/>
      <c r="H45" s="66"/>
      <c r="I45" s="66"/>
      <c r="J45" s="66"/>
    </row>
    <row r="46" spans="1:11">
      <c r="A46" s="1" t="s">
        <v>123</v>
      </c>
      <c r="B46" s="391"/>
      <c r="C46" s="1"/>
      <c r="G46" s="66"/>
      <c r="H46" s="66"/>
      <c r="I46" s="66"/>
      <c r="J46" s="66"/>
    </row>
    <row r="47" spans="1:11">
      <c r="A47" s="21" t="s">
        <v>124</v>
      </c>
      <c r="B47" s="19"/>
      <c r="C47" s="21"/>
      <c r="D47" s="128">
        <v>0</v>
      </c>
      <c r="E47" s="128">
        <v>0</v>
      </c>
      <c r="F47" s="8">
        <f>SUM(D47:E47)</f>
        <v>0</v>
      </c>
      <c r="G47" s="127">
        <f>F47*(1+$H$94)</f>
        <v>0</v>
      </c>
      <c r="H47" s="127">
        <f>G47*(1+$H$94)</f>
        <v>0</v>
      </c>
      <c r="I47" s="127">
        <f>H47*(1+$H$94)</f>
        <v>0</v>
      </c>
      <c r="J47" s="127">
        <f>I47*(1+$H$94)</f>
        <v>0</v>
      </c>
      <c r="K47" t="s">
        <v>125</v>
      </c>
    </row>
    <row r="48" spans="1:11">
      <c r="A48" s="19" t="s">
        <v>126</v>
      </c>
      <c r="B48" s="19"/>
      <c r="C48" s="19"/>
      <c r="D48" s="129">
        <v>0</v>
      </c>
      <c r="E48" s="129">
        <v>0</v>
      </c>
      <c r="F48" s="8">
        <f>SUM(D48:E48)</f>
        <v>0</v>
      </c>
      <c r="G48" s="127">
        <f>F48*1</f>
        <v>0</v>
      </c>
      <c r="H48" s="127">
        <f>G48*1</f>
        <v>0</v>
      </c>
      <c r="I48" s="127">
        <f t="shared" ref="I48:J48" si="24">H48*1</f>
        <v>0</v>
      </c>
      <c r="J48" s="127">
        <f t="shared" si="24"/>
        <v>0</v>
      </c>
      <c r="K48" t="s">
        <v>127</v>
      </c>
    </row>
    <row r="49" spans="1:11">
      <c r="A49" s="19" t="s">
        <v>128</v>
      </c>
      <c r="B49" s="19"/>
      <c r="C49" s="19"/>
      <c r="D49" s="129">
        <v>0</v>
      </c>
      <c r="E49" s="129">
        <v>0</v>
      </c>
      <c r="F49" s="8">
        <f>SUM(D49:E49)</f>
        <v>0</v>
      </c>
      <c r="G49" s="127">
        <f>F49*1</f>
        <v>0</v>
      </c>
      <c r="H49" s="127">
        <f>G49*1</f>
        <v>0</v>
      </c>
      <c r="I49" s="127">
        <f t="shared" ref="I49:J49" si="25">H49*1</f>
        <v>0</v>
      </c>
      <c r="J49" s="127">
        <f t="shared" si="25"/>
        <v>0</v>
      </c>
    </row>
    <row r="50" spans="1:11">
      <c r="A50" s="19" t="s">
        <v>129</v>
      </c>
      <c r="B50" s="19"/>
      <c r="C50" s="19"/>
      <c r="D50" s="129">
        <v>0</v>
      </c>
      <c r="E50" s="129">
        <v>0</v>
      </c>
      <c r="F50" s="8">
        <f>SUM(D50:E50)</f>
        <v>0</v>
      </c>
      <c r="G50" s="127">
        <f>F50*(1+$H$94)</f>
        <v>0</v>
      </c>
      <c r="H50" s="127">
        <f>G50*(1+$H$94)</f>
        <v>0</v>
      </c>
      <c r="I50" s="127">
        <f>H50*(1+$H$94)</f>
        <v>0</v>
      </c>
      <c r="J50" s="127">
        <f>I50*(1+$H$94)</f>
        <v>0</v>
      </c>
      <c r="K50" t="s">
        <v>125</v>
      </c>
    </row>
    <row r="51" spans="1:11">
      <c r="A51" s="20" t="s">
        <v>130</v>
      </c>
      <c r="B51" s="20"/>
      <c r="C51" s="20"/>
      <c r="D51" s="130">
        <v>0</v>
      </c>
      <c r="E51" s="130">
        <v>0</v>
      </c>
      <c r="F51" s="8">
        <f>SUM(D51:E51)</f>
        <v>0</v>
      </c>
      <c r="G51" s="127">
        <f>F51*1</f>
        <v>0</v>
      </c>
      <c r="H51" s="127">
        <f>G51*1</f>
        <v>0</v>
      </c>
      <c r="I51" s="127">
        <f t="shared" ref="I51:J51" si="26">H51*1</f>
        <v>0</v>
      </c>
      <c r="J51" s="127">
        <f t="shared" si="26"/>
        <v>0</v>
      </c>
    </row>
    <row r="52" spans="1:11">
      <c r="A52" s="33" t="s">
        <v>131</v>
      </c>
      <c r="B52" s="421"/>
      <c r="C52" s="276"/>
      <c r="D52" s="7">
        <f>SUM(D47:D51)</f>
        <v>0</v>
      </c>
      <c r="E52" s="7">
        <f t="shared" ref="E52" si="27">SUM(E47:E51)</f>
        <v>0</v>
      </c>
      <c r="F52" s="12">
        <f>SUM(F47:F51)</f>
        <v>0</v>
      </c>
      <c r="G52" s="86">
        <f t="shared" ref="G52:H52" si="28">SUM(G47:G51)</f>
        <v>0</v>
      </c>
      <c r="H52" s="86">
        <f t="shared" si="28"/>
        <v>0</v>
      </c>
      <c r="I52" s="86">
        <f t="shared" ref="I52:J52" si="29">SUM(I47:I51)</f>
        <v>0</v>
      </c>
      <c r="J52" s="86">
        <f t="shared" si="29"/>
        <v>0</v>
      </c>
    </row>
    <row r="53" spans="1:11">
      <c r="G53" s="66"/>
      <c r="H53" s="66"/>
      <c r="I53" s="66"/>
      <c r="J53" s="66"/>
    </row>
    <row r="54" spans="1:11">
      <c r="A54" s="1" t="s">
        <v>132</v>
      </c>
      <c r="B54" s="391"/>
      <c r="C54" s="1"/>
      <c r="G54" s="66"/>
      <c r="H54" s="66"/>
      <c r="I54" s="66"/>
      <c r="J54" s="66"/>
    </row>
    <row r="55" spans="1:11">
      <c r="A55" s="131" t="s">
        <v>133</v>
      </c>
      <c r="B55" s="35"/>
      <c r="C55" s="131"/>
      <c r="D55" s="128">
        <f>(D30+D36)</f>
        <v>0</v>
      </c>
      <c r="E55" s="128">
        <f t="shared" ref="E55" si="30">(E30+E36)</f>
        <v>0</v>
      </c>
      <c r="F55" s="8"/>
      <c r="G55" s="132">
        <f t="shared" ref="G55" si="31">(G30+G36)</f>
        <v>0</v>
      </c>
      <c r="H55" s="127">
        <f>(H30+H36)</f>
        <v>0</v>
      </c>
      <c r="I55" s="132">
        <f t="shared" ref="I55:J55" si="32">(I30+I36)</f>
        <v>0</v>
      </c>
      <c r="J55" s="132">
        <f t="shared" si="32"/>
        <v>0</v>
      </c>
    </row>
    <row r="56" spans="1:11">
      <c r="A56" t="s">
        <v>134</v>
      </c>
      <c r="C56" s="349"/>
      <c r="D56" s="130">
        <v>0</v>
      </c>
      <c r="E56">
        <f>D56*1</f>
        <v>0</v>
      </c>
      <c r="F56" s="10"/>
      <c r="G56" s="127">
        <f>+D56+E56</f>
        <v>0</v>
      </c>
      <c r="H56" s="271">
        <f>G56*1</f>
        <v>0</v>
      </c>
      <c r="I56" s="271">
        <f t="shared" ref="I56:J56" si="33">H56*1</f>
        <v>0</v>
      </c>
      <c r="J56" s="271">
        <f t="shared" si="33"/>
        <v>0</v>
      </c>
    </row>
    <row r="57" spans="1:11">
      <c r="A57" s="23" t="s">
        <v>135</v>
      </c>
      <c r="B57" s="422"/>
      <c r="C57" s="277"/>
      <c r="D57" s="7">
        <f>(D55)*D56</f>
        <v>0</v>
      </c>
      <c r="E57" s="7">
        <f t="shared" ref="E57:H57" si="34">(E55)*E56</f>
        <v>0</v>
      </c>
      <c r="F57" s="12">
        <f>SUM(D57:E57)</f>
        <v>0</v>
      </c>
      <c r="G57" s="7">
        <f t="shared" si="34"/>
        <v>0</v>
      </c>
      <c r="H57" s="7">
        <f t="shared" si="34"/>
        <v>0</v>
      </c>
      <c r="I57" s="7">
        <f t="shared" ref="I57:J57" si="35">(I55)*I56</f>
        <v>0</v>
      </c>
      <c r="J57" s="7">
        <f t="shared" si="35"/>
        <v>0</v>
      </c>
      <c r="K57" t="s">
        <v>136</v>
      </c>
    </row>
    <row r="58" spans="1:11">
      <c r="G58" s="66"/>
      <c r="H58" s="66"/>
      <c r="I58" s="66"/>
      <c r="J58" s="66"/>
    </row>
    <row r="59" spans="1:11">
      <c r="A59" s="22" t="s">
        <v>137</v>
      </c>
      <c r="B59" s="391"/>
      <c r="C59" s="22"/>
      <c r="D59" s="16"/>
      <c r="E59" s="16"/>
      <c r="F59" s="16"/>
      <c r="G59" s="66"/>
      <c r="H59" s="66"/>
      <c r="I59" s="66"/>
      <c r="J59" s="66"/>
    </row>
    <row r="60" spans="1:11">
      <c r="A60" s="21" t="s">
        <v>138</v>
      </c>
      <c r="B60" s="19"/>
      <c r="C60" s="21"/>
      <c r="D60" s="128">
        <v>0</v>
      </c>
      <c r="E60" s="128">
        <v>0</v>
      </c>
      <c r="F60" s="8">
        <f>SUM(D60:E60)</f>
        <v>0</v>
      </c>
      <c r="G60" s="203">
        <f t="shared" ref="G60:J61" si="36">F60*(1+$H$94)</f>
        <v>0</v>
      </c>
      <c r="H60" s="203">
        <f t="shared" si="36"/>
        <v>0</v>
      </c>
      <c r="I60" s="203">
        <f t="shared" si="36"/>
        <v>0</v>
      </c>
      <c r="J60" s="203">
        <f t="shared" si="36"/>
        <v>0</v>
      </c>
      <c r="K60" t="s">
        <v>125</v>
      </c>
    </row>
    <row r="61" spans="1:11">
      <c r="A61" s="19" t="s">
        <v>139</v>
      </c>
      <c r="B61" s="19"/>
      <c r="C61" s="19"/>
      <c r="D61" s="129">
        <v>0</v>
      </c>
      <c r="E61" s="129">
        <v>0</v>
      </c>
      <c r="F61" s="8">
        <f>SUM(D61:E61)</f>
        <v>0</v>
      </c>
      <c r="G61" s="203">
        <f t="shared" si="36"/>
        <v>0</v>
      </c>
      <c r="H61" s="203">
        <f t="shared" si="36"/>
        <v>0</v>
      </c>
      <c r="I61" s="203">
        <f t="shared" si="36"/>
        <v>0</v>
      </c>
      <c r="J61" s="203">
        <f t="shared" si="36"/>
        <v>0</v>
      </c>
      <c r="K61" t="s">
        <v>125</v>
      </c>
    </row>
    <row r="62" spans="1:11">
      <c r="A62" s="33" t="s">
        <v>140</v>
      </c>
      <c r="B62" s="421"/>
      <c r="C62" s="276"/>
      <c r="D62" s="7">
        <f>SUM(D60:D61)</f>
        <v>0</v>
      </c>
      <c r="E62" s="7">
        <f>SUM(E60:E61)</f>
        <v>0</v>
      </c>
      <c r="F62" s="12">
        <f>SUM(F59:F61)</f>
        <v>0</v>
      </c>
      <c r="G62" s="86">
        <f>SUM(G59:G61)</f>
        <v>0</v>
      </c>
      <c r="H62" s="86">
        <f>SUM(H59:H61)</f>
        <v>0</v>
      </c>
      <c r="I62" s="86">
        <f>SUM(I59:I61)</f>
        <v>0</v>
      </c>
      <c r="J62" s="86">
        <f>SUM(J59:J61)</f>
        <v>0</v>
      </c>
    </row>
    <row r="63" spans="1:11">
      <c r="A63" s="15"/>
      <c r="B63" s="15"/>
      <c r="C63" s="15"/>
      <c r="G63" s="66"/>
      <c r="H63" s="66"/>
      <c r="I63" s="66"/>
      <c r="J63" s="66"/>
    </row>
    <row r="64" spans="1:11">
      <c r="A64" s="1" t="s">
        <v>141</v>
      </c>
      <c r="B64" s="391"/>
      <c r="C64" s="1"/>
      <c r="G64" s="66"/>
      <c r="H64" s="66"/>
      <c r="I64" s="66"/>
      <c r="J64" s="66"/>
    </row>
    <row r="65" spans="1:11">
      <c r="A65" s="21" t="s">
        <v>142</v>
      </c>
      <c r="B65" s="19"/>
      <c r="C65" s="21"/>
      <c r="D65" s="128">
        <v>0</v>
      </c>
      <c r="E65" s="128">
        <v>0</v>
      </c>
      <c r="F65" s="8">
        <f>SUM(D65:E65)</f>
        <v>0</v>
      </c>
      <c r="G65" s="203">
        <f>F65*1</f>
        <v>0</v>
      </c>
      <c r="H65" s="203">
        <f t="shared" ref="H65:J65" si="37">G65*1</f>
        <v>0</v>
      </c>
      <c r="I65" s="203">
        <f t="shared" si="37"/>
        <v>0</v>
      </c>
      <c r="J65" s="203">
        <f t="shared" si="37"/>
        <v>0</v>
      </c>
    </row>
    <row r="66" spans="1:11">
      <c r="A66" s="20" t="s">
        <v>143</v>
      </c>
      <c r="B66" s="19"/>
      <c r="C66" s="19"/>
      <c r="D66" s="129">
        <v>0</v>
      </c>
      <c r="E66" s="129">
        <v>0</v>
      </c>
      <c r="F66" s="8">
        <f>SUM(D66:E66)</f>
        <v>0</v>
      </c>
      <c r="G66" s="203">
        <f>F66*1</f>
        <v>0</v>
      </c>
      <c r="H66" s="203">
        <f t="shared" ref="H66:J66" si="38">G66*1</f>
        <v>0</v>
      </c>
      <c r="I66" s="203">
        <f t="shared" si="38"/>
        <v>0</v>
      </c>
      <c r="J66" s="203">
        <f t="shared" si="38"/>
        <v>0</v>
      </c>
    </row>
    <row r="67" spans="1:11">
      <c r="A67" s="33" t="s">
        <v>144</v>
      </c>
      <c r="B67" s="421"/>
      <c r="C67" s="276"/>
      <c r="D67" s="7">
        <f>SUM(D65:D66)</f>
        <v>0</v>
      </c>
      <c r="E67" s="7">
        <f t="shared" ref="E67" si="39">SUM(E65:E66)</f>
        <v>0</v>
      </c>
      <c r="F67" s="12">
        <f>SUM(F65:F66)</f>
        <v>0</v>
      </c>
      <c r="G67" s="86">
        <f t="shared" ref="G67:H67" si="40">SUM(G65:G66)</f>
        <v>0</v>
      </c>
      <c r="H67" s="86">
        <f t="shared" si="40"/>
        <v>0</v>
      </c>
      <c r="I67" s="86">
        <f t="shared" ref="I67:J67" si="41">SUM(I65:I66)</f>
        <v>0</v>
      </c>
      <c r="J67" s="86">
        <f t="shared" si="41"/>
        <v>0</v>
      </c>
    </row>
    <row r="68" spans="1:11">
      <c r="G68" s="66"/>
      <c r="H68" s="66"/>
      <c r="I68" s="66"/>
      <c r="J68" s="66"/>
    </row>
    <row r="69" spans="1:11">
      <c r="A69" s="1" t="s">
        <v>145</v>
      </c>
      <c r="B69" s="391"/>
      <c r="C69" s="1"/>
      <c r="G69" s="66"/>
      <c r="H69" s="66"/>
      <c r="I69" s="66"/>
      <c r="J69" s="66"/>
    </row>
    <row r="70" spans="1:11" ht="30">
      <c r="A70" s="165" t="s">
        <v>146</v>
      </c>
      <c r="B70" s="416"/>
      <c r="C70" s="165"/>
      <c r="D70" s="128">
        <v>0</v>
      </c>
      <c r="E70" s="128">
        <v>0</v>
      </c>
      <c r="F70" s="7">
        <f t="shared" ref="F70:F75" si="42">SUM(D70:E70)</f>
        <v>0</v>
      </c>
      <c r="G70" s="127">
        <v>0</v>
      </c>
      <c r="H70" s="127">
        <v>0</v>
      </c>
      <c r="I70" s="127">
        <v>0</v>
      </c>
      <c r="J70" s="127">
        <v>0</v>
      </c>
    </row>
    <row r="71" spans="1:11" ht="16.5" customHeight="1">
      <c r="A71" s="166" t="s">
        <v>147</v>
      </c>
      <c r="B71" s="414"/>
      <c r="C71" s="166"/>
      <c r="D71" s="129">
        <v>0</v>
      </c>
      <c r="E71" s="129"/>
      <c r="F71" s="7">
        <f t="shared" si="42"/>
        <v>0</v>
      </c>
      <c r="G71" s="203"/>
      <c r="H71" s="203"/>
      <c r="I71" s="203"/>
      <c r="J71" s="203"/>
    </row>
    <row r="72" spans="1:11">
      <c r="A72" t="s">
        <v>148</v>
      </c>
      <c r="B72" s="415"/>
      <c r="D72" s="129">
        <v>0</v>
      </c>
      <c r="E72" s="9"/>
      <c r="F72" s="7">
        <f t="shared" si="42"/>
        <v>0</v>
      </c>
      <c r="G72" s="60"/>
      <c r="H72" s="60"/>
      <c r="I72" s="60"/>
      <c r="J72" s="60"/>
    </row>
    <row r="73" spans="1:11">
      <c r="A73" s="9" t="s">
        <v>149</v>
      </c>
      <c r="B73" s="9"/>
      <c r="C73" s="9"/>
      <c r="D73" s="129">
        <v>0</v>
      </c>
      <c r="E73" s="129">
        <v>0</v>
      </c>
      <c r="F73" s="7">
        <f t="shared" si="42"/>
        <v>0</v>
      </c>
      <c r="G73" s="127">
        <v>0</v>
      </c>
      <c r="H73" s="127">
        <v>0</v>
      </c>
      <c r="I73" s="127">
        <v>0</v>
      </c>
      <c r="J73" s="127">
        <v>0</v>
      </c>
    </row>
    <row r="74" spans="1:11">
      <c r="A74" s="19" t="s">
        <v>150</v>
      </c>
      <c r="B74" s="19"/>
      <c r="C74" s="19"/>
      <c r="D74" s="129">
        <v>0</v>
      </c>
      <c r="E74" s="129">
        <v>0</v>
      </c>
      <c r="F74" s="7">
        <f t="shared" si="42"/>
        <v>0</v>
      </c>
      <c r="G74" s="127">
        <v>0</v>
      </c>
      <c r="H74" s="127">
        <v>0</v>
      </c>
      <c r="I74" s="127">
        <v>0</v>
      </c>
      <c r="J74" s="127">
        <v>0</v>
      </c>
    </row>
    <row r="75" spans="1:11">
      <c r="A75" s="19" t="s">
        <v>151</v>
      </c>
      <c r="B75" s="19"/>
      <c r="C75" s="19"/>
      <c r="D75" s="129">
        <v>0</v>
      </c>
      <c r="E75" s="129">
        <v>0</v>
      </c>
      <c r="F75" s="7">
        <f t="shared" si="42"/>
        <v>0</v>
      </c>
      <c r="G75" s="272">
        <f>F75*(1+$H$94)</f>
        <v>0</v>
      </c>
      <c r="H75" s="272">
        <f>G75*(1+$H$94)</f>
        <v>0</v>
      </c>
      <c r="I75" s="272">
        <f>H75*(1+$H$94)</f>
        <v>0</v>
      </c>
      <c r="J75" s="272">
        <f>I75*(1+$H$94)</f>
        <v>0</v>
      </c>
      <c r="K75" t="s">
        <v>125</v>
      </c>
    </row>
    <row r="76" spans="1:11">
      <c r="A76" s="10"/>
      <c r="B76" s="9"/>
      <c r="C76" s="9"/>
      <c r="D76" s="129"/>
      <c r="E76" s="129"/>
      <c r="F76" s="7"/>
      <c r="G76" s="223"/>
      <c r="H76" s="223"/>
      <c r="I76" s="223"/>
      <c r="J76" s="223"/>
    </row>
    <row r="77" spans="1:11">
      <c r="A77" s="33" t="s">
        <v>152</v>
      </c>
      <c r="B77" s="421"/>
      <c r="C77" s="276"/>
      <c r="D77" s="7">
        <f>SUM(D70:D76)</f>
        <v>0</v>
      </c>
      <c r="E77" s="7">
        <f t="shared" ref="E77:F77" si="43">SUM(E70:E76)</f>
        <v>0</v>
      </c>
      <c r="F77" s="7">
        <f t="shared" si="43"/>
        <v>0</v>
      </c>
      <c r="G77" s="86">
        <f>SUM(G70:G76)</f>
        <v>0</v>
      </c>
      <c r="H77" s="86">
        <f t="shared" ref="H77:J77" si="44">SUM(H70:H76)</f>
        <v>0</v>
      </c>
      <c r="I77" s="86">
        <f t="shared" si="44"/>
        <v>0</v>
      </c>
      <c r="J77" s="86">
        <f t="shared" si="44"/>
        <v>0</v>
      </c>
    </row>
    <row r="78" spans="1:11">
      <c r="G78" s="40"/>
      <c r="H78" s="40"/>
      <c r="I78" s="40"/>
      <c r="J78" s="40"/>
    </row>
    <row r="79" spans="1:11" ht="18.75">
      <c r="A79" s="202" t="s">
        <v>153</v>
      </c>
      <c r="B79" s="423">
        <v>0</v>
      </c>
      <c r="C79" s="424">
        <v>0</v>
      </c>
      <c r="D79" s="17">
        <f t="shared" ref="D79:J79" si="45">SUM(D9+D44+D52+D57+D62+D67+D77)</f>
        <v>0</v>
      </c>
      <c r="E79" s="17">
        <f t="shared" si="45"/>
        <v>0</v>
      </c>
      <c r="F79" s="17">
        <f t="shared" si="45"/>
        <v>0</v>
      </c>
      <c r="G79" s="87">
        <f t="shared" si="45"/>
        <v>0</v>
      </c>
      <c r="H79" s="87">
        <f t="shared" si="45"/>
        <v>0</v>
      </c>
      <c r="I79" s="87">
        <f t="shared" si="45"/>
        <v>0</v>
      </c>
      <c r="J79" s="87">
        <f t="shared" si="45"/>
        <v>0</v>
      </c>
    </row>
    <row r="81" spans="4:8">
      <c r="D81" t="s">
        <v>154</v>
      </c>
    </row>
    <row r="82" spans="4:8">
      <c r="D82" t="s">
        <v>155</v>
      </c>
    </row>
    <row r="84" spans="4:8" ht="18.75">
      <c r="D84" s="115" t="s">
        <v>156</v>
      </c>
      <c r="E84" s="270"/>
      <c r="F84" s="270"/>
      <c r="G84" s="270"/>
      <c r="H84" s="89"/>
    </row>
    <row r="85" spans="4:8">
      <c r="D85" s="90"/>
      <c r="H85" s="91"/>
    </row>
    <row r="86" spans="4:8">
      <c r="D86" s="90" t="s">
        <v>157</v>
      </c>
      <c r="H86" s="91"/>
    </row>
    <row r="87" spans="4:8">
      <c r="D87" s="90"/>
      <c r="H87" s="91"/>
    </row>
    <row r="88" spans="4:8">
      <c r="D88" s="90" t="s">
        <v>158</v>
      </c>
      <c r="H88" s="91"/>
    </row>
    <row r="89" spans="4:8">
      <c r="D89" s="92" t="s">
        <v>159</v>
      </c>
      <c r="H89" s="91"/>
    </row>
    <row r="90" spans="4:8">
      <c r="D90" s="92" t="s">
        <v>160</v>
      </c>
      <c r="H90" s="91"/>
    </row>
    <row r="91" spans="4:8">
      <c r="D91" s="92" t="s">
        <v>161</v>
      </c>
      <c r="H91" s="91"/>
    </row>
    <row r="92" spans="4:8">
      <c r="D92" s="90"/>
      <c r="H92" s="91"/>
    </row>
    <row r="93" spans="4:8" ht="15.75">
      <c r="D93" s="150" t="s">
        <v>162</v>
      </c>
      <c r="H93" s="91"/>
    </row>
    <row r="94" spans="4:8" ht="15.75">
      <c r="D94" s="90" t="s">
        <v>163</v>
      </c>
      <c r="H94" s="154">
        <v>0.04</v>
      </c>
    </row>
    <row r="95" spans="4:8">
      <c r="D95" s="92" t="s">
        <v>164</v>
      </c>
      <c r="H95" s="93"/>
    </row>
    <row r="96" spans="4:8">
      <c r="D96" s="92" t="s">
        <v>165</v>
      </c>
      <c r="H96" s="93"/>
    </row>
    <row r="97" spans="4:8">
      <c r="D97" s="92" t="s">
        <v>166</v>
      </c>
      <c r="H97" s="91"/>
    </row>
    <row r="98" spans="4:8">
      <c r="D98" s="92" t="s">
        <v>167</v>
      </c>
      <c r="H98" s="93"/>
    </row>
    <row r="99" spans="4:8">
      <c r="D99" s="82"/>
      <c r="E99" s="16"/>
      <c r="F99" s="16"/>
      <c r="G99" s="16"/>
      <c r="H99" s="149"/>
    </row>
  </sheetData>
  <mergeCells count="2">
    <mergeCell ref="D11:F11"/>
    <mergeCell ref="B2:C2"/>
  </mergeCell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zoomScale="78" zoomScaleNormal="78" workbookViewId="0">
      <pane xSplit="1" ySplit="5" topLeftCell="B13" activePane="bottomRight" state="frozen"/>
      <selection pane="bottomRight" activeCell="C29" sqref="C29"/>
      <selection pane="bottomLeft" activeCell="A6" sqref="A6"/>
      <selection pane="topRight" activeCell="B1" sqref="B1"/>
    </sheetView>
  </sheetViews>
  <sheetFormatPr defaultRowHeight="15"/>
  <cols>
    <col min="1" max="1" width="76.5703125" customWidth="1"/>
    <col min="2" max="5" width="20.85546875" customWidth="1"/>
    <col min="6" max="6" width="18" customWidth="1"/>
    <col min="7" max="7" width="12.42578125" customWidth="1"/>
    <col min="8" max="8" width="15.85546875" customWidth="1"/>
    <col min="9" max="9" width="11.42578125" customWidth="1"/>
    <col min="10" max="10" width="16.140625" customWidth="1"/>
    <col min="11" max="11" width="9.85546875" customWidth="1"/>
    <col min="12" max="12" width="17.7109375" customWidth="1"/>
    <col min="14" max="14" width="17" customWidth="1"/>
  </cols>
  <sheetData>
    <row r="1" spans="1:15" ht="18.75">
      <c r="A1" s="25" t="s">
        <v>168</v>
      </c>
      <c r="B1" s="221" t="str">
        <f>'Prév.de vente et marge brute'!B1</f>
        <v>Rédigé en CFA</v>
      </c>
      <c r="C1" s="25"/>
      <c r="D1" s="25"/>
      <c r="E1" s="25"/>
      <c r="F1" s="18"/>
      <c r="G1" s="18"/>
      <c r="I1" s="18"/>
      <c r="K1" s="18"/>
    </row>
    <row r="2" spans="1:15" ht="15.75" customHeight="1">
      <c r="A2" s="18"/>
      <c r="B2" s="489" t="s">
        <v>169</v>
      </c>
      <c r="C2" s="490"/>
      <c r="D2" s="311" t="s">
        <v>170</v>
      </c>
      <c r="E2" s="311"/>
      <c r="F2" s="18"/>
      <c r="G2" s="18"/>
      <c r="I2" s="18"/>
      <c r="K2" s="18"/>
    </row>
    <row r="3" spans="1:15" ht="15.75">
      <c r="A3" s="18"/>
      <c r="B3" s="265" t="s">
        <v>99</v>
      </c>
      <c r="C3" s="265" t="s">
        <v>171</v>
      </c>
      <c r="D3" s="265" t="s">
        <v>56</v>
      </c>
      <c r="E3" s="265" t="s">
        <v>57</v>
      </c>
      <c r="F3" s="491" t="s">
        <v>50</v>
      </c>
      <c r="G3" s="492"/>
      <c r="H3" s="491" t="s">
        <v>24</v>
      </c>
      <c r="I3" s="492"/>
      <c r="J3" s="491" t="s">
        <v>25</v>
      </c>
      <c r="K3" s="492"/>
      <c r="L3" s="491" t="s">
        <v>26</v>
      </c>
      <c r="M3" s="492"/>
      <c r="N3" s="491" t="s">
        <v>27</v>
      </c>
      <c r="O3" s="492"/>
    </row>
    <row r="4" spans="1:15" ht="15.75">
      <c r="A4" s="18"/>
      <c r="B4" s="338">
        <f>'Prév.de vente et marge brute'!C3</f>
        <v>2022</v>
      </c>
      <c r="C4" s="338">
        <f>'Prév.de vente et marge brute'!D3</f>
        <v>2023</v>
      </c>
      <c r="D4" s="300"/>
      <c r="E4" s="300"/>
      <c r="F4" s="493">
        <f>'Prév.de vente et marge brute'!N3</f>
        <v>2024</v>
      </c>
      <c r="G4" s="494"/>
      <c r="H4" s="339">
        <f>'Prév.de vente et marge brute'!R3</f>
        <v>2025</v>
      </c>
      <c r="I4" s="340"/>
      <c r="J4" s="339">
        <f>'Prév.de vente et marge brute'!U3</f>
        <v>2026</v>
      </c>
      <c r="K4" s="340"/>
      <c r="L4" s="339">
        <f>'Prév.de vente et marge brute'!X3</f>
        <v>2027</v>
      </c>
      <c r="M4" s="340"/>
      <c r="N4" s="339">
        <f>'Prév.de vente et marge brute'!AA3</f>
        <v>2028</v>
      </c>
      <c r="O4" s="340"/>
    </row>
    <row r="5" spans="1:15">
      <c r="B5" s="9"/>
      <c r="C5" s="9"/>
      <c r="D5" s="9"/>
      <c r="E5" s="9"/>
      <c r="F5" s="7" t="s">
        <v>172</v>
      </c>
      <c r="G5" s="12" t="s">
        <v>173</v>
      </c>
      <c r="H5" s="7" t="s">
        <v>172</v>
      </c>
      <c r="I5" s="12" t="s">
        <v>173</v>
      </c>
      <c r="J5" s="7" t="s">
        <v>172</v>
      </c>
      <c r="K5" s="12" t="s">
        <v>173</v>
      </c>
      <c r="L5" s="7" t="s">
        <v>172</v>
      </c>
      <c r="M5" s="12" t="s">
        <v>173</v>
      </c>
      <c r="N5" s="7" t="s">
        <v>172</v>
      </c>
      <c r="O5" s="12" t="s">
        <v>173</v>
      </c>
    </row>
    <row r="6" spans="1:15">
      <c r="A6" t="s">
        <v>174</v>
      </c>
      <c r="B6" s="9">
        <f>'Prév.de vente et marge brute'!C30</f>
        <v>0</v>
      </c>
      <c r="C6" s="9">
        <f>'Prév.de vente et marge brute'!D30</f>
        <v>0</v>
      </c>
      <c r="D6" s="59">
        <f>'Prév.de vente et marge brute'!I30</f>
        <v>0</v>
      </c>
      <c r="E6" s="8">
        <f>'Prév.de vente et marge brute'!L30</f>
        <v>0</v>
      </c>
      <c r="F6" s="8">
        <f>'Prév.de vente et marge brute'!O30</f>
        <v>0</v>
      </c>
      <c r="G6" s="8">
        <v>100</v>
      </c>
      <c r="H6" s="8">
        <f>'Prév.de vente et marge brute'!R30</f>
        <v>0</v>
      </c>
      <c r="I6" s="8">
        <v>100</v>
      </c>
      <c r="J6" s="59">
        <f>'Prév.de vente et marge brute'!U30</f>
        <v>0</v>
      </c>
      <c r="K6" s="8">
        <v>100</v>
      </c>
      <c r="L6" s="59">
        <f>'Prév.de vente et marge brute'!X30</f>
        <v>0</v>
      </c>
      <c r="M6" s="8">
        <v>100</v>
      </c>
      <c r="N6" s="59">
        <f>'Prév.de vente et marge brute'!AA30</f>
        <v>0</v>
      </c>
      <c r="O6" s="8">
        <v>100</v>
      </c>
    </row>
    <row r="7" spans="1:15">
      <c r="A7" t="s">
        <v>175</v>
      </c>
      <c r="B7" s="9"/>
      <c r="C7" s="9"/>
      <c r="D7" s="128">
        <v>0</v>
      </c>
      <c r="E7" s="128">
        <v>0</v>
      </c>
      <c r="F7" s="8">
        <f>D7+E7</f>
        <v>0</v>
      </c>
      <c r="G7" s="26"/>
      <c r="H7" s="128">
        <v>0</v>
      </c>
      <c r="I7" s="26"/>
      <c r="J7" s="223">
        <v>0</v>
      </c>
      <c r="K7" s="26"/>
      <c r="L7" s="223">
        <v>0</v>
      </c>
      <c r="M7" s="26"/>
      <c r="N7" s="223">
        <v>0</v>
      </c>
      <c r="O7" s="26"/>
    </row>
    <row r="8" spans="1:15">
      <c r="A8" t="s">
        <v>176</v>
      </c>
      <c r="B8" s="60">
        <f t="shared" ref="B8:C8" si="0">SUM(B6:B7)</f>
        <v>0</v>
      </c>
      <c r="C8" s="60">
        <f t="shared" si="0"/>
        <v>0</v>
      </c>
      <c r="D8" s="7">
        <f>SUM(D6:D7)</f>
        <v>0</v>
      </c>
      <c r="E8" s="7">
        <f>SUM(E6:E7)</f>
        <v>0</v>
      </c>
      <c r="F8" s="7">
        <f>SUM(F6:F7)</f>
        <v>0</v>
      </c>
      <c r="G8" s="9"/>
      <c r="H8" s="7">
        <f>SUM(H6:H7)</f>
        <v>0</v>
      </c>
      <c r="I8" s="9"/>
      <c r="J8" s="60">
        <f>SUM(J6:J7)</f>
        <v>0</v>
      </c>
      <c r="K8" s="9"/>
      <c r="L8" s="60">
        <f>SUM(L6:L7)</f>
        <v>0</v>
      </c>
      <c r="M8" s="9"/>
      <c r="N8" s="60">
        <f>SUM(N6:N7)</f>
        <v>0</v>
      </c>
      <c r="O8" s="9"/>
    </row>
    <row r="9" spans="1:15">
      <c r="A9" t="s">
        <v>177</v>
      </c>
      <c r="B9" s="9">
        <f>'Prév.de vente et marge brute'!C31</f>
        <v>0</v>
      </c>
      <c r="C9" s="9">
        <f>'Prév.de vente et marge brute'!D31</f>
        <v>0</v>
      </c>
      <c r="D9" s="9">
        <f>'Prév.de vente et marge brute'!I31</f>
        <v>0</v>
      </c>
      <c r="E9" s="9">
        <f>'Prév.de vente et marge brute'!L31</f>
        <v>0</v>
      </c>
      <c r="F9" s="9">
        <f>'Prév.de vente et marge brute'!O31</f>
        <v>0</v>
      </c>
      <c r="G9" s="9"/>
      <c r="H9" s="9">
        <f>'Prév.de vente et marge brute'!R31</f>
        <v>0</v>
      </c>
      <c r="I9" s="9"/>
      <c r="J9" s="61">
        <f>'Prév.de vente et marge brute'!U31</f>
        <v>0</v>
      </c>
      <c r="K9" s="9"/>
      <c r="L9" s="61">
        <f>'Prév.de vente et marge brute'!X31</f>
        <v>0</v>
      </c>
      <c r="M9" s="9"/>
      <c r="N9" s="61">
        <f>'Prév.de vente et marge brute'!AA31</f>
        <v>0</v>
      </c>
      <c r="O9" s="9"/>
    </row>
    <row r="10" spans="1:15">
      <c r="A10" t="s">
        <v>178</v>
      </c>
      <c r="B10" s="9"/>
      <c r="C10" s="9"/>
      <c r="D10" s="9"/>
      <c r="E10" s="9"/>
      <c r="F10" s="9"/>
      <c r="G10" s="9"/>
      <c r="H10" s="9"/>
      <c r="I10" s="9"/>
      <c r="J10" s="61"/>
      <c r="K10" s="9"/>
      <c r="L10" s="61"/>
      <c r="M10" s="9"/>
      <c r="N10" s="61"/>
      <c r="O10" s="9"/>
    </row>
    <row r="11" spans="1:15">
      <c r="A11" t="s">
        <v>179</v>
      </c>
      <c r="B11" s="60">
        <f t="shared" ref="B11:C11" si="1">SUM(B9:B10)</f>
        <v>0</v>
      </c>
      <c r="C11" s="60">
        <f t="shared" si="1"/>
        <v>0</v>
      </c>
      <c r="D11" s="7">
        <f>SUM(D9:D10)</f>
        <v>0</v>
      </c>
      <c r="E11" s="7">
        <f>SUM(E9:E10)</f>
        <v>0</v>
      </c>
      <c r="F11" s="7">
        <f>SUM(F9:F10)</f>
        <v>0</v>
      </c>
      <c r="G11" s="24" t="e">
        <f>(F11/$F$6)*100</f>
        <v>#DIV/0!</v>
      </c>
      <c r="H11" s="7">
        <f>SUM(H9:H10)</f>
        <v>0</v>
      </c>
      <c r="I11" s="24" t="e">
        <f>(H11/$H$6)*100</f>
        <v>#DIV/0!</v>
      </c>
      <c r="J11" s="60">
        <f>SUM(J9:J10)</f>
        <v>0</v>
      </c>
      <c r="K11" s="24" t="e">
        <f>(J11/$J$6)*100</f>
        <v>#DIV/0!</v>
      </c>
      <c r="L11" s="60">
        <f>SUM(L9:L10)</f>
        <v>0</v>
      </c>
      <c r="M11" s="24" t="e">
        <f>(L11/$L$6)*100</f>
        <v>#DIV/0!</v>
      </c>
      <c r="N11" s="60">
        <f>SUM(N9:N10)</f>
        <v>0</v>
      </c>
      <c r="O11" s="24" t="e">
        <f>(N11/$N$6)*100</f>
        <v>#DIV/0!</v>
      </c>
    </row>
    <row r="12" spans="1:15">
      <c r="A12" s="23" t="s">
        <v>30</v>
      </c>
      <c r="B12" s="60">
        <f t="shared" ref="B12:C12" si="2">B8-B11</f>
        <v>0</v>
      </c>
      <c r="C12" s="60">
        <f t="shared" si="2"/>
        <v>0</v>
      </c>
      <c r="D12" s="7">
        <f>D8-D11</f>
        <v>0</v>
      </c>
      <c r="E12" s="7">
        <f>E8-E11</f>
        <v>0</v>
      </c>
      <c r="F12" s="7">
        <f>F8-F11</f>
        <v>0</v>
      </c>
      <c r="G12" s="24" t="e">
        <f>(F12/$F$6)*100</f>
        <v>#DIV/0!</v>
      </c>
      <c r="H12" s="7">
        <f>H8-H11</f>
        <v>0</v>
      </c>
      <c r="I12" s="24" t="e">
        <f>(H12/$H$6)*100</f>
        <v>#DIV/0!</v>
      </c>
      <c r="J12" s="60">
        <f>J8-J11</f>
        <v>0</v>
      </c>
      <c r="K12" s="24" t="e">
        <f>(J12/$J$6)*100</f>
        <v>#DIV/0!</v>
      </c>
      <c r="L12" s="60">
        <f>L8-L11</f>
        <v>0</v>
      </c>
      <c r="M12" s="24" t="e">
        <f>(L12/$L$6)*100</f>
        <v>#DIV/0!</v>
      </c>
      <c r="N12" s="60">
        <f>N8-N11</f>
        <v>0</v>
      </c>
      <c r="O12" s="24" t="e">
        <f>(N12/$N$6)*100</f>
        <v>#DIV/0!</v>
      </c>
    </row>
    <row r="13" spans="1:15">
      <c r="B13" s="9"/>
      <c r="C13" s="9"/>
      <c r="D13" s="9"/>
      <c r="E13" s="9"/>
      <c r="F13" s="9"/>
      <c r="G13" s="24"/>
      <c r="H13" s="9"/>
      <c r="I13" s="9"/>
      <c r="J13" s="61"/>
      <c r="K13" s="9"/>
      <c r="L13" s="61"/>
      <c r="M13" s="9"/>
      <c r="N13" s="61"/>
      <c r="O13" s="9"/>
    </row>
    <row r="14" spans="1:15">
      <c r="A14" t="s">
        <v>180</v>
      </c>
      <c r="B14" s="9"/>
      <c r="C14" s="9"/>
      <c r="D14" s="9">
        <f>'Détail des dépenses '!D9</f>
        <v>0</v>
      </c>
      <c r="E14" s="9">
        <f>'Détail des dépenses '!E9</f>
        <v>0</v>
      </c>
      <c r="F14" s="9">
        <f>'Détail des dépenses '!F9</f>
        <v>0</v>
      </c>
      <c r="G14" s="24"/>
      <c r="H14" s="9">
        <f>'Détail des dépenses '!G9</f>
        <v>0</v>
      </c>
      <c r="I14" s="9"/>
      <c r="J14" s="61">
        <f>'Détail des dépenses '!H9</f>
        <v>0</v>
      </c>
      <c r="K14" s="9"/>
      <c r="L14" s="61">
        <f>'Détail des dépenses '!I9</f>
        <v>0</v>
      </c>
      <c r="M14" s="9"/>
      <c r="N14" s="61">
        <f>'Détail des dépenses '!J9</f>
        <v>0</v>
      </c>
      <c r="O14" s="9"/>
    </row>
    <row r="15" spans="1:15">
      <c r="A15" t="s">
        <v>181</v>
      </c>
      <c r="B15" s="9"/>
      <c r="C15" s="9"/>
      <c r="D15" s="9">
        <f>'Détail des dépenses '!D44</f>
        <v>0</v>
      </c>
      <c r="E15" s="9">
        <f>'Détail des dépenses '!E44</f>
        <v>0</v>
      </c>
      <c r="F15" s="9">
        <f>'Détail des dépenses '!F44</f>
        <v>0</v>
      </c>
      <c r="G15" s="24"/>
      <c r="H15" s="9">
        <f>'Détail des dépenses '!G44</f>
        <v>0</v>
      </c>
      <c r="I15" s="9"/>
      <c r="J15" s="61">
        <f>'Détail des dépenses '!H44</f>
        <v>0</v>
      </c>
      <c r="K15" s="9"/>
      <c r="L15" s="61">
        <f>'Détail des dépenses '!I44</f>
        <v>0</v>
      </c>
      <c r="M15" s="9"/>
      <c r="N15" s="61">
        <f>'Détail des dépenses '!J44</f>
        <v>0</v>
      </c>
      <c r="O15" s="9"/>
    </row>
    <row r="16" spans="1:15">
      <c r="A16" t="s">
        <v>182</v>
      </c>
      <c r="B16" s="9"/>
      <c r="C16" s="9"/>
      <c r="D16" s="9">
        <f>'Détail des dépenses '!D52</f>
        <v>0</v>
      </c>
      <c r="E16" s="9">
        <f>'Détail des dépenses '!E52</f>
        <v>0</v>
      </c>
      <c r="F16" s="9">
        <f>'Détail des dépenses '!F52</f>
        <v>0</v>
      </c>
      <c r="G16" s="24"/>
      <c r="H16" s="9">
        <f>'Détail des dépenses '!G52</f>
        <v>0</v>
      </c>
      <c r="I16" s="9"/>
      <c r="J16" s="61">
        <f>'Détail des dépenses '!H52</f>
        <v>0</v>
      </c>
      <c r="K16" s="9"/>
      <c r="L16" s="61">
        <f>'Détail des dépenses '!I52</f>
        <v>0</v>
      </c>
      <c r="M16" s="9"/>
      <c r="N16" s="61">
        <f>'Détail des dépenses '!J52</f>
        <v>0</v>
      </c>
      <c r="O16" s="9"/>
    </row>
    <row r="17" spans="1:15">
      <c r="A17" t="s">
        <v>183</v>
      </c>
      <c r="B17" s="9"/>
      <c r="C17" s="9"/>
      <c r="D17" s="9">
        <f>'Détail des dépenses '!D57</f>
        <v>0</v>
      </c>
      <c r="E17" s="9">
        <f>'Détail des dépenses '!E57</f>
        <v>0</v>
      </c>
      <c r="F17" s="9">
        <f>'Détail des dépenses '!F57</f>
        <v>0</v>
      </c>
      <c r="G17" s="24"/>
      <c r="H17" s="9">
        <f>'Détail des dépenses '!G57</f>
        <v>0</v>
      </c>
      <c r="I17" s="9"/>
      <c r="J17" s="61">
        <f>'Détail des dépenses '!H57</f>
        <v>0</v>
      </c>
      <c r="K17" s="9"/>
      <c r="L17" s="61">
        <f>'Détail des dépenses '!I57</f>
        <v>0</v>
      </c>
      <c r="M17" s="9"/>
      <c r="N17" s="61">
        <f>'Détail des dépenses '!J57</f>
        <v>0</v>
      </c>
      <c r="O17" s="9"/>
    </row>
    <row r="18" spans="1:15">
      <c r="A18" t="s">
        <v>184</v>
      </c>
      <c r="B18" s="9"/>
      <c r="C18" s="9"/>
      <c r="D18" s="9">
        <f>'Détail des dépenses '!D62</f>
        <v>0</v>
      </c>
      <c r="E18" s="9">
        <f>'Détail des dépenses '!E62</f>
        <v>0</v>
      </c>
      <c r="F18" s="9">
        <f>'Détail des dépenses '!F62</f>
        <v>0</v>
      </c>
      <c r="G18" s="24"/>
      <c r="H18" s="9">
        <f>'Détail des dépenses '!G62</f>
        <v>0</v>
      </c>
      <c r="I18" s="9"/>
      <c r="J18" s="61">
        <f>'Détail des dépenses '!H62</f>
        <v>0</v>
      </c>
      <c r="K18" s="9"/>
      <c r="L18" s="61">
        <f>'Détail des dépenses '!I62</f>
        <v>0</v>
      </c>
      <c r="M18" s="9"/>
      <c r="N18" s="61">
        <f>'Détail des dépenses '!J62</f>
        <v>0</v>
      </c>
      <c r="O18" s="9"/>
    </row>
    <row r="19" spans="1:15">
      <c r="A19" t="s">
        <v>185</v>
      </c>
      <c r="B19" s="9"/>
      <c r="C19" s="9"/>
      <c r="D19" s="9">
        <f>'Détail des dépenses '!D67</f>
        <v>0</v>
      </c>
      <c r="E19" s="9">
        <f>'Détail des dépenses '!E67</f>
        <v>0</v>
      </c>
      <c r="F19" s="9">
        <f>'Détail des dépenses '!F67</f>
        <v>0</v>
      </c>
      <c r="G19" s="24"/>
      <c r="H19" s="9">
        <f>'Détail des dépenses '!G67</f>
        <v>0</v>
      </c>
      <c r="I19" s="9"/>
      <c r="J19" s="61">
        <f>'Détail des dépenses '!H67</f>
        <v>0</v>
      </c>
      <c r="K19" s="9"/>
      <c r="L19" s="61">
        <f>'Détail des dépenses '!I67</f>
        <v>0</v>
      </c>
      <c r="M19" s="9"/>
      <c r="N19" s="61">
        <f>'Détail des dépenses '!J67</f>
        <v>0</v>
      </c>
      <c r="O19" s="9"/>
    </row>
    <row r="20" spans="1:15">
      <c r="A20" t="s">
        <v>186</v>
      </c>
      <c r="B20" s="9"/>
      <c r="C20" s="9"/>
      <c r="D20" s="9">
        <f>'Détail des dépenses '!D77</f>
        <v>0</v>
      </c>
      <c r="E20" s="9">
        <f>'Détail des dépenses '!E77</f>
        <v>0</v>
      </c>
      <c r="F20" s="9">
        <f>'Détail des dépenses '!F77</f>
        <v>0</v>
      </c>
      <c r="G20" s="24"/>
      <c r="H20" s="9">
        <f>'Détail des dépenses '!G77</f>
        <v>0</v>
      </c>
      <c r="I20" s="9"/>
      <c r="J20" s="61">
        <f>'Détail des dépenses '!H77</f>
        <v>0</v>
      </c>
      <c r="K20" s="9"/>
      <c r="L20" s="61">
        <f>'Détail des dépenses '!I77</f>
        <v>0</v>
      </c>
      <c r="M20" s="9"/>
      <c r="N20" s="61">
        <f>'Détail des dépenses '!J77</f>
        <v>0</v>
      </c>
      <c r="O20" s="9"/>
    </row>
    <row r="21" spans="1:15">
      <c r="A21" t="s">
        <v>187</v>
      </c>
      <c r="B21" s="9">
        <f>'Détail des dépenses '!B79</f>
        <v>0</v>
      </c>
      <c r="C21" s="9">
        <f>'Détail des dépenses '!C79</f>
        <v>0</v>
      </c>
      <c r="D21" s="9">
        <f>SUM(D14:D20)</f>
        <v>0</v>
      </c>
      <c r="E21" s="9">
        <f>SUM(E14:E20)</f>
        <v>0</v>
      </c>
      <c r="F21" s="9">
        <f>SUM(F14:F20)</f>
        <v>0</v>
      </c>
      <c r="G21" s="24"/>
      <c r="H21" s="9">
        <f>SUM(H14:H20)</f>
        <v>0</v>
      </c>
      <c r="I21" s="9"/>
      <c r="J21" s="61">
        <f>SUM(J14:J20)</f>
        <v>0</v>
      </c>
      <c r="K21" s="9"/>
      <c r="L21" s="61">
        <f>SUM(L14:L20)</f>
        <v>0</v>
      </c>
      <c r="M21" s="9"/>
      <c r="N21" s="61">
        <f>SUM(N14:N20)</f>
        <v>0</v>
      </c>
      <c r="O21" s="9"/>
    </row>
    <row r="22" spans="1:15">
      <c r="A22" s="23" t="s">
        <v>188</v>
      </c>
      <c r="B22" s="60">
        <f>B12-B21</f>
        <v>0</v>
      </c>
      <c r="C22" s="60">
        <f>C12-C21</f>
        <v>0</v>
      </c>
      <c r="D22" s="7">
        <f>D12-D21</f>
        <v>0</v>
      </c>
      <c r="E22" s="7">
        <f>E12-E21</f>
        <v>0</v>
      </c>
      <c r="F22" s="7">
        <f>F12-F21</f>
        <v>0</v>
      </c>
      <c r="G22" s="24" t="e">
        <f>(F22/$F$6)*100</f>
        <v>#DIV/0!</v>
      </c>
      <c r="H22" s="7">
        <f>H12-H21</f>
        <v>0</v>
      </c>
      <c r="I22" s="24" t="e">
        <f>(H22/$H$6)*100</f>
        <v>#DIV/0!</v>
      </c>
      <c r="J22" s="60">
        <f>J12-J21</f>
        <v>0</v>
      </c>
      <c r="K22" s="24" t="e">
        <f>(J22/$J$6)*100</f>
        <v>#DIV/0!</v>
      </c>
      <c r="L22" s="60">
        <f>L12-L21</f>
        <v>0</v>
      </c>
      <c r="M22" s="24" t="e">
        <f>(L22/$L$6)*100</f>
        <v>#DIV/0!</v>
      </c>
      <c r="N22" s="60">
        <f>N12-N21</f>
        <v>0</v>
      </c>
      <c r="O22" s="24" t="e">
        <f>(N22/$N$6)*100</f>
        <v>#DIV/0!</v>
      </c>
    </row>
    <row r="23" spans="1:15">
      <c r="B23" s="9"/>
      <c r="C23" s="9"/>
      <c r="D23" s="9"/>
      <c r="E23" s="9"/>
      <c r="F23" s="9"/>
      <c r="G23" s="24"/>
      <c r="H23" s="9"/>
      <c r="I23" s="9"/>
      <c r="J23" s="61"/>
      <c r="K23" s="9"/>
      <c r="L23" s="61"/>
      <c r="M23" s="9"/>
      <c r="N23" s="61"/>
      <c r="O23" s="9"/>
    </row>
    <row r="24" spans="1:15">
      <c r="A24" t="s">
        <v>189</v>
      </c>
      <c r="B24" s="9">
        <f>Investissements!L41</f>
        <v>0</v>
      </c>
      <c r="C24" s="9">
        <f>Investissements!M41</f>
        <v>0</v>
      </c>
      <c r="D24" s="9">
        <f>F24/2</f>
        <v>0</v>
      </c>
      <c r="E24" s="9">
        <f>F24/2</f>
        <v>0</v>
      </c>
      <c r="F24" s="9">
        <f>Investissements!N41</f>
        <v>0</v>
      </c>
      <c r="G24" s="24"/>
      <c r="H24" s="9">
        <f>Investissements!O41</f>
        <v>0</v>
      </c>
      <c r="I24" s="9"/>
      <c r="J24" s="61">
        <f>Investissements!P41</f>
        <v>0</v>
      </c>
      <c r="K24" s="9"/>
      <c r="L24" s="61">
        <f>Investissements!Q41</f>
        <v>0</v>
      </c>
      <c r="M24" s="9"/>
      <c r="N24" s="61">
        <f>Investissements!R41</f>
        <v>0</v>
      </c>
      <c r="O24" s="9"/>
    </row>
    <row r="25" spans="1:15">
      <c r="A25" s="12" t="s">
        <v>190</v>
      </c>
      <c r="B25" s="60">
        <f>B22-B24</f>
        <v>0</v>
      </c>
      <c r="C25" s="60">
        <f>C22-C24</f>
        <v>0</v>
      </c>
      <c r="D25" s="7">
        <f>D22-D24</f>
        <v>0</v>
      </c>
      <c r="E25" s="7">
        <f>E22-E24</f>
        <v>0</v>
      </c>
      <c r="F25" s="7">
        <f>F22-F24</f>
        <v>0</v>
      </c>
      <c r="G25" s="24" t="e">
        <f>(F25/$F$6)*100</f>
        <v>#DIV/0!</v>
      </c>
      <c r="H25" s="7">
        <f>H22-H24</f>
        <v>0</v>
      </c>
      <c r="I25" s="24" t="e">
        <f>(H25/$H$6)*100</f>
        <v>#DIV/0!</v>
      </c>
      <c r="J25" s="60">
        <f>J22-J24</f>
        <v>0</v>
      </c>
      <c r="K25" s="24" t="e">
        <f>(J25/$J$6)*100</f>
        <v>#DIV/0!</v>
      </c>
      <c r="L25" s="60">
        <f>L22-L24</f>
        <v>0</v>
      </c>
      <c r="M25" s="24" t="e">
        <f>(L25/$L$6)*100</f>
        <v>#DIV/0!</v>
      </c>
      <c r="N25" s="60">
        <f>N22-N24</f>
        <v>0</v>
      </c>
      <c r="O25" s="24" t="e">
        <f>(N25/$N$6)*100</f>
        <v>#DIV/0!</v>
      </c>
    </row>
    <row r="26" spans="1:15">
      <c r="B26" s="9"/>
      <c r="C26" s="9"/>
      <c r="D26" s="9"/>
      <c r="E26" s="9"/>
      <c r="F26" s="9"/>
      <c r="G26" s="24"/>
      <c r="H26" s="9"/>
      <c r="I26" s="9"/>
      <c r="J26" s="61"/>
      <c r="K26" s="9"/>
      <c r="L26" s="61"/>
      <c r="M26" s="9"/>
      <c r="N26" s="61"/>
      <c r="O26" s="9"/>
    </row>
    <row r="27" spans="1:15">
      <c r="A27" t="s">
        <v>191</v>
      </c>
      <c r="B27" s="9">
        <v>0</v>
      </c>
      <c r="C27" s="9">
        <v>0</v>
      </c>
      <c r="D27" s="9">
        <f>-'Sources de financement'!D44</f>
        <v>0</v>
      </c>
      <c r="E27" s="9">
        <f>-'Sources de financement'!E44</f>
        <v>0</v>
      </c>
      <c r="F27" s="9">
        <f>-('Sources de financement'!D44+'Sources de financement'!E44)</f>
        <v>0</v>
      </c>
      <c r="G27" s="24"/>
      <c r="H27" s="9">
        <f>-('Sources de financement'!F44+'Sources de financement'!G44)</f>
        <v>0</v>
      </c>
      <c r="I27" s="9"/>
      <c r="J27" s="9">
        <f>-('Sources de financement'!H44+'Sources de financement'!I44)</f>
        <v>0</v>
      </c>
      <c r="K27" s="9"/>
      <c r="L27" s="9">
        <f>-('Sources de financement'!J44+'Sources de financement'!K44)</f>
        <v>0</v>
      </c>
      <c r="M27" s="9"/>
      <c r="N27" s="9">
        <f>-('Sources de financement'!L44+'Sources de financement'!M44)</f>
        <v>0</v>
      </c>
      <c r="O27" s="9"/>
    </row>
    <row r="28" spans="1:15">
      <c r="A28" t="s">
        <v>192</v>
      </c>
      <c r="B28" s="9">
        <v>0</v>
      </c>
      <c r="C28" s="9">
        <v>0</v>
      </c>
      <c r="D28" s="9"/>
      <c r="E28" s="9"/>
      <c r="F28" s="9"/>
      <c r="G28" s="24"/>
      <c r="H28" s="9"/>
      <c r="I28" s="9"/>
      <c r="J28" s="61"/>
      <c r="K28" s="9"/>
      <c r="L28" s="61"/>
      <c r="M28" s="9"/>
      <c r="N28" s="61"/>
      <c r="O28" s="9"/>
    </row>
    <row r="29" spans="1:15">
      <c r="A29" s="12" t="s">
        <v>193</v>
      </c>
      <c r="B29" s="60">
        <f>B25+B27-B28</f>
        <v>0</v>
      </c>
      <c r="C29" s="60">
        <f t="shared" ref="C29" si="3">C25+C27-C28</f>
        <v>0</v>
      </c>
      <c r="D29" s="60">
        <f>D25+D27-D28</f>
        <v>0</v>
      </c>
      <c r="E29" s="60">
        <f>E25+E27-E28</f>
        <v>0</v>
      </c>
      <c r="F29" s="60">
        <f>F25+F27-F28</f>
        <v>0</v>
      </c>
      <c r="G29" s="61" t="e">
        <f>(F29/$F$6)*100</f>
        <v>#DIV/0!</v>
      </c>
      <c r="H29" s="60">
        <f>H25+H27-H28</f>
        <v>0</v>
      </c>
      <c r="I29" s="61" t="e">
        <f>(H29/$H$6)*100</f>
        <v>#DIV/0!</v>
      </c>
      <c r="J29" s="60">
        <f>J25+J27-J28</f>
        <v>0</v>
      </c>
      <c r="K29" s="61" t="e">
        <f>(J29/$J$6)*100</f>
        <v>#DIV/0!</v>
      </c>
      <c r="L29" s="60">
        <f>L25+L27-L28</f>
        <v>0</v>
      </c>
      <c r="M29" s="24" t="e">
        <f>(L29/$L$6)*100</f>
        <v>#DIV/0!</v>
      </c>
      <c r="N29" s="60">
        <f>N25+N27-N28</f>
        <v>0</v>
      </c>
      <c r="O29" s="24" t="e">
        <f>(N29/$N$6)*100</f>
        <v>#DIV/0!</v>
      </c>
    </row>
    <row r="30" spans="1:15">
      <c r="B30" s="9"/>
      <c r="C30" s="9"/>
      <c r="D30" s="9"/>
      <c r="E30" s="9"/>
      <c r="F30" s="9"/>
      <c r="G30" s="24"/>
      <c r="H30" s="9"/>
      <c r="I30" s="9"/>
      <c r="J30" s="61"/>
      <c r="K30" s="9"/>
      <c r="L30" s="61"/>
      <c r="M30" s="9"/>
      <c r="N30" s="61"/>
      <c r="O30" s="9"/>
    </row>
    <row r="31" spans="1:15">
      <c r="A31" t="s">
        <v>194</v>
      </c>
      <c r="B31" s="304">
        <f>MAX(B29*$B$68,0)</f>
        <v>0</v>
      </c>
      <c r="C31" s="304">
        <f>MAX(C29*$B$68,0)</f>
        <v>0</v>
      </c>
      <c r="D31" s="61">
        <f>MAX(D29*$B$68,0)</f>
        <v>0</v>
      </c>
      <c r="E31" s="61">
        <f>MAX(E29*$B$68,0)</f>
        <v>0</v>
      </c>
      <c r="F31" s="61">
        <f>MAX(F29*$B$68,0)</f>
        <v>0</v>
      </c>
      <c r="G31" s="61"/>
      <c r="H31" s="61">
        <f>MAX(H29*$B$68,0)</f>
        <v>0</v>
      </c>
      <c r="I31" s="61"/>
      <c r="J31" s="61">
        <f>MAX(J29*$B$68,0)</f>
        <v>0</v>
      </c>
      <c r="K31" s="61"/>
      <c r="L31" s="61">
        <f>MAX(L29*$B$68,0)</f>
        <v>0</v>
      </c>
      <c r="M31" s="61"/>
      <c r="N31" s="61">
        <f>MAX(N29*$B$68,0)</f>
        <v>0</v>
      </c>
      <c r="O31" s="9"/>
    </row>
    <row r="32" spans="1:15" ht="20.25" customHeight="1">
      <c r="A32" s="324" t="s">
        <v>195</v>
      </c>
      <c r="B32" s="305">
        <f>B29-B31</f>
        <v>0</v>
      </c>
      <c r="C32" s="305">
        <f>C29-C31</f>
        <v>0</v>
      </c>
      <c r="D32" s="62">
        <f>D29-D31</f>
        <v>0</v>
      </c>
      <c r="E32" s="62">
        <f>E29-E31</f>
        <v>0</v>
      </c>
      <c r="F32" s="62">
        <f>F29-F31</f>
        <v>0</v>
      </c>
      <c r="G32" s="11" t="e">
        <f>(F32/$F$6)*100</f>
        <v>#DIV/0!</v>
      </c>
      <c r="H32" s="62">
        <f>H29-H31</f>
        <v>0</v>
      </c>
      <c r="I32" s="51" t="e">
        <f>(H32/$H$6)*100</f>
        <v>#DIV/0!</v>
      </c>
      <c r="J32" s="62">
        <f>J29-J31</f>
        <v>0</v>
      </c>
      <c r="K32" s="51" t="e">
        <f>(J32/$J$6)*100</f>
        <v>#DIV/0!</v>
      </c>
      <c r="L32" s="62">
        <f>L29-L31</f>
        <v>0</v>
      </c>
      <c r="M32" s="24" t="e">
        <f>(L32/$L$6)*100</f>
        <v>#DIV/0!</v>
      </c>
      <c r="N32" s="62">
        <f>N29-N31</f>
        <v>0</v>
      </c>
      <c r="O32" s="24" t="e">
        <f>(N32/$N$6)*100</f>
        <v>#DIV/0!</v>
      </c>
    </row>
    <row r="33" spans="1:14" ht="20.25" customHeight="1">
      <c r="A33" s="25"/>
      <c r="B33" s="25"/>
      <c r="C33" s="25"/>
      <c r="D33" s="25"/>
      <c r="E33" s="25"/>
      <c r="F33" s="73"/>
      <c r="G33" s="74"/>
      <c r="H33" s="25"/>
      <c r="I33" s="74"/>
      <c r="J33" s="75"/>
      <c r="K33" s="74"/>
    </row>
    <row r="34" spans="1:14" ht="20.25" customHeight="1">
      <c r="A34" s="25" t="s">
        <v>196</v>
      </c>
      <c r="B34" s="25"/>
      <c r="C34" s="25"/>
      <c r="D34" s="25"/>
      <c r="E34" s="25"/>
      <c r="F34" s="73"/>
      <c r="G34" s="74"/>
      <c r="H34" s="25"/>
      <c r="I34" s="74"/>
      <c r="J34" s="75"/>
      <c r="K34" s="74"/>
    </row>
    <row r="36" spans="1:14" ht="20.25" customHeight="1">
      <c r="A36" s="25" t="s">
        <v>197</v>
      </c>
      <c r="B36" s="297"/>
      <c r="C36" s="307">
        <v>0</v>
      </c>
      <c r="D36" s="77">
        <f>C54</f>
        <v>0</v>
      </c>
      <c r="E36" s="77">
        <f>D54</f>
        <v>0</v>
      </c>
      <c r="F36" s="75">
        <f>D36</f>
        <v>0</v>
      </c>
      <c r="G36" s="74"/>
      <c r="H36" s="72">
        <f>F54</f>
        <v>0</v>
      </c>
      <c r="I36" s="74"/>
      <c r="J36" s="75">
        <f>H54</f>
        <v>0</v>
      </c>
      <c r="K36" s="74"/>
      <c r="L36" s="75">
        <f>J54</f>
        <v>0</v>
      </c>
      <c r="N36" s="75">
        <f>L54</f>
        <v>0</v>
      </c>
    </row>
    <row r="37" spans="1:14" ht="20.25" customHeight="1">
      <c r="A37" s="25" t="s">
        <v>198</v>
      </c>
      <c r="B37" s="308">
        <f t="shared" ref="B37:E37" si="4">B32+B24</f>
        <v>0</v>
      </c>
      <c r="C37" s="308">
        <f t="shared" si="4"/>
        <v>0</v>
      </c>
      <c r="D37" s="298">
        <f t="shared" si="4"/>
        <v>0</v>
      </c>
      <c r="E37" s="298">
        <f t="shared" si="4"/>
        <v>0</v>
      </c>
      <c r="F37" s="303">
        <f>F32+F24+F31</f>
        <v>0</v>
      </c>
      <c r="G37" s="74"/>
      <c r="H37" s="83">
        <f>H32+H24+H31-F31</f>
        <v>0</v>
      </c>
      <c r="I37" s="74"/>
      <c r="J37" s="83">
        <f>J32+J24+J31-H31</f>
        <v>0</v>
      </c>
      <c r="K37" s="74"/>
      <c r="L37" s="83">
        <f>L32+L24+L31-J31</f>
        <v>0</v>
      </c>
      <c r="N37" s="83">
        <f>N32+N24+N31-L31</f>
        <v>0</v>
      </c>
    </row>
    <row r="38" spans="1:14" ht="20.25" customHeight="1">
      <c r="A38" s="25" t="s">
        <v>199</v>
      </c>
      <c r="B38" s="297"/>
      <c r="C38" s="302">
        <f>-'Fonds de roulement'!J17</f>
        <v>0</v>
      </c>
      <c r="D38" s="303">
        <f>-('Fonds de roulement'!K17-'Fonds de roulement'!J17)</f>
        <v>0</v>
      </c>
      <c r="E38" s="25"/>
      <c r="F38" s="303">
        <f>D38</f>
        <v>0</v>
      </c>
      <c r="G38" s="74"/>
      <c r="H38" s="77">
        <f>-('Fonds de roulement'!L17-'Fonds de roulement'!K17)</f>
        <v>0</v>
      </c>
      <c r="I38" s="74"/>
      <c r="J38" s="77">
        <f>-('Fonds de roulement'!M17-'Fonds de roulement'!L17)</f>
        <v>0</v>
      </c>
      <c r="K38" s="74"/>
      <c r="L38" s="77">
        <f>-('Fonds de roulement'!N17-'Fonds de roulement'!M17)</f>
        <v>0</v>
      </c>
      <c r="N38" s="77">
        <f>-('Fonds de roulement'!O17-'Fonds de roulement'!N17)</f>
        <v>0</v>
      </c>
    </row>
    <row r="39" spans="1:14" ht="20.25" customHeight="1">
      <c r="A39" s="25" t="s">
        <v>200</v>
      </c>
      <c r="B39" s="25"/>
      <c r="C39" s="25"/>
      <c r="D39" s="25">
        <f>-Investissements!F41</f>
        <v>0</v>
      </c>
      <c r="E39" s="25">
        <v>0</v>
      </c>
      <c r="F39" s="303">
        <f>-Investissements!F41</f>
        <v>0</v>
      </c>
      <c r="G39" s="74"/>
      <c r="H39" s="50">
        <f>-Investissements!G41</f>
        <v>0</v>
      </c>
      <c r="I39" s="74"/>
      <c r="J39" s="77">
        <f>-Investissements!H41</f>
        <v>0</v>
      </c>
      <c r="K39" s="74"/>
      <c r="L39" s="77">
        <f>-Investissements!I41</f>
        <v>0</v>
      </c>
      <c r="N39" s="77">
        <f>-Investissements!J41</f>
        <v>0</v>
      </c>
    </row>
    <row r="40" spans="1:14" ht="20.25" customHeight="1">
      <c r="A40" s="25"/>
      <c r="B40" s="25"/>
      <c r="C40" s="25"/>
      <c r="D40" s="25"/>
      <c r="E40" s="25"/>
      <c r="F40" s="303"/>
      <c r="G40" s="74"/>
      <c r="H40" s="50"/>
      <c r="I40" s="74"/>
      <c r="J40" s="77"/>
      <c r="K40" s="74"/>
      <c r="L40" s="77"/>
      <c r="N40" s="77"/>
    </row>
    <row r="41" spans="1:14" ht="20.25" customHeight="1">
      <c r="A41" s="25" t="s">
        <v>201</v>
      </c>
      <c r="B41" s="25"/>
      <c r="C41" s="25"/>
      <c r="D41" s="75">
        <f>SUM(D36:D39)</f>
        <v>0</v>
      </c>
      <c r="E41" s="75">
        <f>D41+E32</f>
        <v>0</v>
      </c>
      <c r="F41" s="303">
        <f>SUM(F36:F39)</f>
        <v>0</v>
      </c>
      <c r="G41" s="74"/>
      <c r="H41" s="65"/>
      <c r="I41" s="74"/>
      <c r="J41" s="77"/>
      <c r="K41" s="74"/>
      <c r="L41" s="77"/>
      <c r="N41" s="77"/>
    </row>
    <row r="42" spans="1:14" ht="20.25" customHeight="1">
      <c r="A42" s="25"/>
      <c r="B42" s="25"/>
      <c r="C42" s="25"/>
      <c r="D42" s="25"/>
      <c r="E42" s="25"/>
      <c r="F42" s="83"/>
      <c r="G42" s="74"/>
      <c r="H42" s="65"/>
      <c r="I42" s="74"/>
      <c r="J42" s="77"/>
      <c r="K42" s="74"/>
      <c r="L42" s="77"/>
      <c r="N42" s="77"/>
    </row>
    <row r="43" spans="1:14" ht="20.25" customHeight="1">
      <c r="A43" s="79" t="s">
        <v>202</v>
      </c>
      <c r="B43" s="79"/>
      <c r="C43" s="79"/>
      <c r="D43" s="301">
        <f>MIN(D41:E41)</f>
        <v>0</v>
      </c>
      <c r="E43" s="79"/>
      <c r="F43" s="83"/>
      <c r="G43" s="74"/>
      <c r="H43" s="65"/>
      <c r="I43" s="74"/>
      <c r="J43" s="77"/>
      <c r="K43" s="74"/>
      <c r="L43" s="77"/>
      <c r="N43" s="77"/>
    </row>
    <row r="44" spans="1:14" ht="20.25" customHeight="1">
      <c r="A44" s="25" t="s">
        <v>203</v>
      </c>
      <c r="B44" s="25"/>
      <c r="C44" s="25"/>
      <c r="D44" s="25"/>
      <c r="E44" s="25"/>
      <c r="F44" s="83"/>
      <c r="G44" s="74"/>
      <c r="H44" s="50"/>
      <c r="I44" s="74"/>
      <c r="J44" s="77"/>
      <c r="K44" s="74"/>
      <c r="L44" s="77"/>
      <c r="N44" s="77"/>
    </row>
    <row r="45" spans="1:14" ht="20.25" customHeight="1">
      <c r="A45" s="50" t="s">
        <v>204</v>
      </c>
      <c r="B45" s="50"/>
      <c r="C45" s="50"/>
      <c r="D45" s="77">
        <f>'Sources de financement'!D19</f>
        <v>0</v>
      </c>
      <c r="E45" s="50"/>
      <c r="F45" s="303">
        <f>D45+E45</f>
        <v>0</v>
      </c>
      <c r="G45" s="74"/>
      <c r="H45" s="133">
        <f>'Sources de financement'!F19</f>
        <v>0</v>
      </c>
      <c r="I45" s="134"/>
      <c r="J45" s="133">
        <f>'Sources de financement'!G19</f>
        <v>0</v>
      </c>
      <c r="K45" s="74"/>
      <c r="L45" s="133">
        <f>'Sources de financement'!H19</f>
        <v>0</v>
      </c>
      <c r="N45" s="133">
        <f>'Sources de financement'!I19</f>
        <v>0</v>
      </c>
    </row>
    <row r="46" spans="1:14" ht="20.25" customHeight="1">
      <c r="A46" s="50" t="s">
        <v>205</v>
      </c>
      <c r="B46" s="50"/>
      <c r="C46" s="50"/>
      <c r="D46" s="50">
        <f>'Sources de financement'!D18</f>
        <v>0</v>
      </c>
      <c r="E46" s="50"/>
      <c r="F46" s="303">
        <f t="shared" ref="F46:F53" si="5">D46+E46</f>
        <v>0</v>
      </c>
      <c r="G46" s="74"/>
      <c r="H46" s="133">
        <f>'Sources de financement'!F18</f>
        <v>0</v>
      </c>
      <c r="I46" s="134"/>
      <c r="J46" s="133">
        <f>'Sources de financement'!G18</f>
        <v>0</v>
      </c>
      <c r="K46" s="74"/>
      <c r="L46" s="133">
        <f>'Sources de financement'!H18</f>
        <v>0</v>
      </c>
      <c r="N46" s="133">
        <f>'Sources de financement'!I18</f>
        <v>0</v>
      </c>
    </row>
    <row r="47" spans="1:14" ht="20.25" customHeight="1">
      <c r="A47" s="50" t="s">
        <v>206</v>
      </c>
      <c r="B47" s="50"/>
      <c r="C47" s="50"/>
      <c r="D47" s="50">
        <f>'Sources de financement'!D15</f>
        <v>0</v>
      </c>
      <c r="E47" s="50"/>
      <c r="F47" s="303">
        <f t="shared" si="5"/>
        <v>0</v>
      </c>
      <c r="G47" s="74"/>
      <c r="H47" s="133">
        <f>'Sources de financement'!F15</f>
        <v>0</v>
      </c>
      <c r="I47" s="134"/>
      <c r="J47" s="133">
        <f>'Sources de financement'!G15</f>
        <v>0</v>
      </c>
      <c r="K47" s="74"/>
      <c r="L47" s="133">
        <f>'Sources de financement'!H15</f>
        <v>0</v>
      </c>
      <c r="N47" s="133">
        <f>'Sources de financement'!I15</f>
        <v>0</v>
      </c>
    </row>
    <row r="48" spans="1:14" ht="20.25" customHeight="1">
      <c r="A48" s="50" t="s">
        <v>207</v>
      </c>
      <c r="B48" s="50"/>
      <c r="C48" s="50"/>
      <c r="D48" s="50">
        <f>'Sources de financement'!D16</f>
        <v>0</v>
      </c>
      <c r="E48" s="50"/>
      <c r="F48" s="303">
        <f t="shared" si="5"/>
        <v>0</v>
      </c>
      <c r="G48" s="74"/>
      <c r="H48" s="133">
        <f>'Sources de financement'!F16</f>
        <v>0</v>
      </c>
      <c r="I48" s="134"/>
      <c r="J48" s="133">
        <f>'Sources de financement'!G16</f>
        <v>0</v>
      </c>
      <c r="K48" s="74"/>
      <c r="L48" s="133">
        <f>'Sources de financement'!H16</f>
        <v>0</v>
      </c>
      <c r="N48" s="133">
        <f>'Sources de financement'!I16</f>
        <v>0</v>
      </c>
    </row>
    <row r="49" spans="1:14" ht="20.25" customHeight="1">
      <c r="A49" s="78" t="s">
        <v>208</v>
      </c>
      <c r="B49" s="78"/>
      <c r="C49" s="78"/>
      <c r="D49" s="78">
        <f>'Sources de financement'!D17</f>
        <v>0</v>
      </c>
      <c r="E49" s="78"/>
      <c r="F49" s="303">
        <f t="shared" si="5"/>
        <v>0</v>
      </c>
      <c r="G49" s="74"/>
      <c r="H49" s="133">
        <f>'Sources de financement'!F17</f>
        <v>0</v>
      </c>
      <c r="I49" s="134"/>
      <c r="J49" s="133">
        <f>'Sources de financement'!G17</f>
        <v>0</v>
      </c>
      <c r="K49" s="74"/>
      <c r="L49" s="133">
        <f>'Sources de financement'!H17</f>
        <v>0</v>
      </c>
      <c r="N49" s="133">
        <f>'Sources de financement'!I17</f>
        <v>0</v>
      </c>
    </row>
    <row r="50" spans="1:14" ht="20.25" customHeight="1">
      <c r="A50" s="25" t="s">
        <v>209</v>
      </c>
      <c r="B50" s="25"/>
      <c r="C50" s="25"/>
      <c r="D50" s="25"/>
      <c r="E50" s="25"/>
      <c r="F50" s="303"/>
      <c r="G50" s="74"/>
      <c r="H50" s="133"/>
      <c r="I50" s="134"/>
      <c r="J50" s="133"/>
      <c r="K50" s="74"/>
      <c r="L50" s="133"/>
      <c r="N50" s="133"/>
    </row>
    <row r="51" spans="1:14" ht="20.25" customHeight="1">
      <c r="A51" s="50" t="s">
        <v>210</v>
      </c>
      <c r="B51" s="50"/>
      <c r="C51" s="50"/>
      <c r="D51" s="50">
        <f>-'Sources de financement'!D30</f>
        <v>0</v>
      </c>
      <c r="E51" s="50">
        <f>-'Sources de financement'!E30</f>
        <v>0</v>
      </c>
      <c r="F51" s="303">
        <f t="shared" si="5"/>
        <v>0</v>
      </c>
      <c r="G51" s="74"/>
      <c r="H51" s="133">
        <f>-('Sources de financement'!F30+'Sources de financement'!G30)</f>
        <v>0</v>
      </c>
      <c r="I51" s="134"/>
      <c r="J51" s="133">
        <f>-('Sources de financement'!H30+'Sources de financement'!I30)</f>
        <v>0</v>
      </c>
      <c r="K51" s="74"/>
      <c r="L51" s="133">
        <f>-('Sources de financement'!J30+'Sources de financement'!K30)</f>
        <v>0</v>
      </c>
      <c r="N51" s="133">
        <f>-('Sources de financement'!L30+'Sources de financement'!M30)</f>
        <v>0</v>
      </c>
    </row>
    <row r="52" spans="1:14" ht="20.25" customHeight="1">
      <c r="A52" s="50" t="s">
        <v>211</v>
      </c>
      <c r="B52" s="50"/>
      <c r="C52" s="50"/>
      <c r="D52" s="50">
        <f>-'Sources de financement'!D36</f>
        <v>0</v>
      </c>
      <c r="E52" s="50">
        <f>-'Sources de financement'!E36</f>
        <v>0</v>
      </c>
      <c r="F52" s="303">
        <f t="shared" si="5"/>
        <v>0</v>
      </c>
      <c r="G52" s="74"/>
      <c r="H52" s="145">
        <f>-('Sources de financement'!F36+'Sources de financement'!G36)</f>
        <v>0</v>
      </c>
      <c r="I52" s="134"/>
      <c r="J52" s="133">
        <f>-('Sources de financement'!H36+'Sources de financement'!I36)</f>
        <v>0</v>
      </c>
      <c r="K52" s="74"/>
      <c r="L52" s="133">
        <f>-('Sources de financement'!J36+'Sources de financement'!K36)</f>
        <v>0</v>
      </c>
      <c r="N52" s="133">
        <f>-('Sources de financement'!L36+'Sources de financement'!M36)</f>
        <v>0</v>
      </c>
    </row>
    <row r="53" spans="1:14" ht="20.25" customHeight="1">
      <c r="A53" s="50" t="s">
        <v>212</v>
      </c>
      <c r="B53" s="50"/>
      <c r="C53" s="50"/>
      <c r="D53" s="50">
        <f>-'Sources de financement'!D40</f>
        <v>0</v>
      </c>
      <c r="E53" s="50">
        <f>-'Sources de financement'!E40</f>
        <v>0</v>
      </c>
      <c r="F53" s="303">
        <f t="shared" si="5"/>
        <v>0</v>
      </c>
      <c r="G53" s="74"/>
      <c r="H53" s="133">
        <f>-('Sources de financement'!F40+'Sources de financement'!G40)</f>
        <v>0</v>
      </c>
      <c r="I53" s="134"/>
      <c r="J53" s="133">
        <f>-('Sources de financement'!H40+'Sources de financement'!I40)</f>
        <v>0</v>
      </c>
      <c r="K53" s="74"/>
      <c r="L53" s="133">
        <f>-('Sources de financement'!J40+'Sources de financement'!K40)</f>
        <v>0</v>
      </c>
      <c r="N53" s="133">
        <f>-('Sources de financement'!L40+'Sources de financement'!M40)</f>
        <v>0</v>
      </c>
    </row>
    <row r="54" spans="1:14" ht="20.25" customHeight="1">
      <c r="A54" s="25" t="s">
        <v>213</v>
      </c>
      <c r="B54" s="297">
        <v>0</v>
      </c>
      <c r="C54" s="297">
        <v>0</v>
      </c>
      <c r="D54" s="302">
        <f>D36+D37+D38+D39+SUM(D45:D53)</f>
        <v>0</v>
      </c>
      <c r="E54" s="302">
        <f>E36+E37+E38+E39+SUM(E45:E53)</f>
        <v>0</v>
      </c>
      <c r="F54" s="224">
        <f>F36+F37+F38+F39+SUM(F45:F49)+SUM(F51:F53)</f>
        <v>0</v>
      </c>
      <c r="G54" s="84"/>
      <c r="H54" s="224">
        <f>H36+H37+H38+H39+SUM(H45:H49)+SUM(H51:H53)</f>
        <v>0</v>
      </c>
      <c r="I54" s="135"/>
      <c r="J54" s="224">
        <f>J36+J37+J38+J39+SUM(J45:J49)+SUM(J51:J53)</f>
        <v>0</v>
      </c>
      <c r="K54" s="84"/>
      <c r="L54" s="224">
        <f>L36+L37+L38+L39+SUM(L45:L49)+SUM(L51:L53)</f>
        <v>0</v>
      </c>
      <c r="N54" s="224">
        <f>N36+N37+N38+N39+SUM(N45:N49)+SUM(N51:N53)</f>
        <v>0</v>
      </c>
    </row>
    <row r="55" spans="1:14" ht="20.25" customHeight="1">
      <c r="A55" s="50"/>
      <c r="B55" s="50"/>
      <c r="C55" s="50"/>
      <c r="D55" s="50"/>
      <c r="E55" s="50"/>
      <c r="F55" s="76"/>
      <c r="G55" s="74"/>
      <c r="I55" s="74"/>
      <c r="J55" s="77"/>
      <c r="K55" s="74"/>
    </row>
    <row r="56" spans="1:14">
      <c r="A56" s="81"/>
      <c r="B56" s="81"/>
      <c r="C56" s="81"/>
      <c r="D56" s="81"/>
      <c r="E56" s="81"/>
    </row>
    <row r="57" spans="1:14" ht="16.5" thickBot="1">
      <c r="A57" s="104" t="s">
        <v>80</v>
      </c>
      <c r="B57" s="104"/>
      <c r="C57" s="104"/>
      <c r="D57" s="104"/>
      <c r="E57" s="104"/>
    </row>
    <row r="58" spans="1:14" s="30" customFormat="1" ht="31.5">
      <c r="A58" s="152" t="s">
        <v>214</v>
      </c>
      <c r="B58" s="295"/>
      <c r="C58" s="295"/>
      <c r="D58" s="295"/>
      <c r="E58" s="295"/>
    </row>
    <row r="59" spans="1:14" s="30" customFormat="1" ht="15.75">
      <c r="A59" s="151"/>
      <c r="B59" s="113"/>
      <c r="C59" s="113"/>
      <c r="D59" s="113"/>
      <c r="E59" s="113"/>
    </row>
    <row r="60" spans="1:14" s="30" customFormat="1">
      <c r="A60" s="105" t="s">
        <v>215</v>
      </c>
      <c r="B60" s="81"/>
      <c r="C60" s="81"/>
      <c r="D60" s="81"/>
      <c r="E60" s="81"/>
    </row>
    <row r="61" spans="1:14" s="30" customFormat="1">
      <c r="A61" s="106" t="s">
        <v>216</v>
      </c>
      <c r="B61" s="173"/>
      <c r="C61" s="173"/>
      <c r="D61" s="173"/>
      <c r="E61" s="173"/>
    </row>
    <row r="62" spans="1:14" s="30" customFormat="1">
      <c r="A62" s="106" t="s">
        <v>217</v>
      </c>
      <c r="B62" s="173"/>
      <c r="C62" s="173"/>
      <c r="D62" s="173"/>
      <c r="E62" s="173"/>
    </row>
    <row r="63" spans="1:14" ht="15" customHeight="1">
      <c r="A63" s="316" t="s">
        <v>218</v>
      </c>
      <c r="B63" s="296"/>
      <c r="C63" s="296"/>
      <c r="D63" s="296"/>
      <c r="E63" s="296"/>
    </row>
    <row r="64" spans="1:14" ht="29.25" customHeight="1">
      <c r="A64" s="316"/>
      <c r="B64" s="296"/>
      <c r="C64" s="296"/>
      <c r="D64" s="296"/>
      <c r="E64" s="296"/>
    </row>
    <row r="65" spans="1:14" ht="34.5" customHeight="1">
      <c r="A65" s="117" t="s">
        <v>219</v>
      </c>
      <c r="B65" s="125"/>
      <c r="C65" s="125"/>
      <c r="D65" s="125"/>
      <c r="E65" s="125"/>
    </row>
    <row r="66" spans="1:14" ht="34.5" customHeight="1" thickBot="1">
      <c r="A66" s="107" t="s">
        <v>220</v>
      </c>
      <c r="B66" s="125"/>
      <c r="C66" s="125"/>
      <c r="D66" s="125"/>
      <c r="E66" s="125"/>
    </row>
    <row r="67" spans="1:14" ht="34.5" customHeight="1">
      <c r="A67" s="125"/>
      <c r="B67" s="125"/>
      <c r="C67" s="125"/>
      <c r="D67" s="125"/>
      <c r="E67" s="125"/>
    </row>
    <row r="68" spans="1:14" ht="34.5" customHeight="1">
      <c r="A68" s="155" t="s">
        <v>221</v>
      </c>
      <c r="B68" s="258">
        <v>0.2</v>
      </c>
      <c r="C68" s="155"/>
      <c r="D68" s="155"/>
      <c r="E68" s="155"/>
    </row>
    <row r="69" spans="1:14" ht="19.5" customHeight="1">
      <c r="A69" s="259"/>
      <c r="B69" s="259"/>
      <c r="C69" s="259"/>
      <c r="D69" s="259"/>
      <c r="E69" s="259"/>
    </row>
    <row r="70" spans="1:14" ht="19.5" customHeight="1">
      <c r="A70" s="517" t="s">
        <v>222</v>
      </c>
      <c r="B70" s="517"/>
      <c r="C70" s="517"/>
      <c r="D70" s="517"/>
      <c r="E70" s="517"/>
      <c r="F70" s="491" t="s">
        <v>23</v>
      </c>
      <c r="G70" s="492"/>
      <c r="H70" t="s">
        <v>24</v>
      </c>
      <c r="J70" t="s">
        <v>25</v>
      </c>
      <c r="L70" t="s">
        <v>26</v>
      </c>
      <c r="N70" t="s">
        <v>27</v>
      </c>
    </row>
    <row r="71" spans="1:14" ht="33" customHeight="1">
      <c r="A71" s="259" t="s">
        <v>223</v>
      </c>
      <c r="B71" s="220" t="s">
        <v>224</v>
      </c>
      <c r="C71" s="259"/>
      <c r="D71" s="259"/>
      <c r="E71" s="259"/>
      <c r="F71" s="66" t="e">
        <f>((F21+F24)/G12)*100</f>
        <v>#DIV/0!</v>
      </c>
      <c r="G71" s="66"/>
      <c r="H71" s="66" t="e">
        <f>((H21+H24)/I12)*100</f>
        <v>#DIV/0!</v>
      </c>
      <c r="I71" s="66"/>
      <c r="J71" s="66" t="e">
        <f>((J21+J24)/K12)*100</f>
        <v>#DIV/0!</v>
      </c>
      <c r="L71" s="66" t="e">
        <f>((L21+L24)/M12)*100</f>
        <v>#DIV/0!</v>
      </c>
      <c r="N71" s="66" t="e">
        <f>((N21+N24)/O12)*100</f>
        <v>#DIV/0!</v>
      </c>
    </row>
  </sheetData>
  <mergeCells count="9">
    <mergeCell ref="B2:C2"/>
    <mergeCell ref="L3:M3"/>
    <mergeCell ref="N3:O3"/>
    <mergeCell ref="A70:E70"/>
    <mergeCell ref="H3:I3"/>
    <mergeCell ref="J3:K3"/>
    <mergeCell ref="F4:G4"/>
    <mergeCell ref="F3:G3"/>
    <mergeCell ref="F70:G70"/>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4"/>
  <sheetViews>
    <sheetView tabSelected="1" zoomScale="66" zoomScaleNormal="66" workbookViewId="0">
      <pane ySplit="5" topLeftCell="A6" activePane="bottomLeft" state="frozen"/>
      <selection pane="bottomLeft" activeCell="B7" sqref="B7"/>
    </sheetView>
  </sheetViews>
  <sheetFormatPr defaultRowHeight="15"/>
  <cols>
    <col min="1" max="1" width="45.85546875" customWidth="1"/>
    <col min="2" max="3" width="20.85546875" customWidth="1"/>
    <col min="4" max="4" width="14" customWidth="1"/>
    <col min="5" max="6" width="13.28515625" customWidth="1"/>
    <col min="7" max="7" width="12.5703125" customWidth="1"/>
    <col min="8" max="10" width="12.85546875" customWidth="1"/>
    <col min="11" max="11" width="5.85546875" customWidth="1"/>
    <col min="12" max="12" width="19.42578125" bestFit="1" customWidth="1"/>
    <col min="13" max="13" width="17.140625" customWidth="1"/>
    <col min="14" max="14" width="14.28515625" customWidth="1"/>
    <col min="15" max="15" width="12.7109375" bestFit="1" customWidth="1"/>
    <col min="16" max="16" width="15.140625" customWidth="1"/>
    <col min="17" max="17" width="14.140625" customWidth="1"/>
    <col min="18" max="18" width="12.5703125" customWidth="1"/>
    <col min="20" max="21" width="15.42578125" customWidth="1"/>
    <col min="22" max="22" width="16.5703125" customWidth="1"/>
    <col min="23" max="23" width="16.140625" customWidth="1"/>
    <col min="24" max="24" width="15.7109375" customWidth="1"/>
    <col min="25" max="26" width="15.5703125" customWidth="1"/>
  </cols>
  <sheetData>
    <row r="1" spans="1:27" ht="18.75">
      <c r="A1" s="160" t="s">
        <v>225</v>
      </c>
      <c r="B1" s="2"/>
      <c r="C1" s="2" t="str">
        <f>'Prév.de vente et marge brute'!B1</f>
        <v>Rédigé en CFA</v>
      </c>
      <c r="D1" s="2"/>
      <c r="E1" s="2"/>
      <c r="F1" s="280"/>
      <c r="H1" s="1"/>
      <c r="I1" s="1"/>
      <c r="J1" s="1"/>
      <c r="L1" s="18" t="s">
        <v>226</v>
      </c>
      <c r="V1" s="18" t="s">
        <v>227</v>
      </c>
    </row>
    <row r="2" spans="1:27" ht="15.75">
      <c r="A2" s="2"/>
      <c r="B2" s="2"/>
      <c r="C2" s="2"/>
      <c r="D2" s="487" t="s">
        <v>228</v>
      </c>
      <c r="E2" s="495"/>
      <c r="F2" s="1" t="s">
        <v>229</v>
      </c>
      <c r="L2" s="487" t="s">
        <v>228</v>
      </c>
      <c r="M2" s="488"/>
      <c r="N2" s="1" t="s">
        <v>229</v>
      </c>
      <c r="T2" s="487" t="s">
        <v>228</v>
      </c>
      <c r="U2" s="488"/>
      <c r="V2" s="1" t="s">
        <v>229</v>
      </c>
    </row>
    <row r="3" spans="1:27" ht="51" customHeight="1">
      <c r="A3" s="2"/>
      <c r="B3" s="2"/>
      <c r="C3" s="2"/>
      <c r="D3" s="496"/>
      <c r="E3" s="497"/>
      <c r="F3" s="1"/>
      <c r="L3" s="425"/>
      <c r="M3" s="426"/>
      <c r="N3" s="1"/>
      <c r="T3" s="425"/>
      <c r="U3" s="426"/>
      <c r="V3" s="1"/>
    </row>
    <row r="4" spans="1:27" ht="90.75" customHeight="1">
      <c r="B4" s="345" t="s">
        <v>230</v>
      </c>
      <c r="C4" s="345" t="s">
        <v>231</v>
      </c>
      <c r="D4" s="67" t="s">
        <v>232</v>
      </c>
      <c r="E4" s="283" t="s">
        <v>233</v>
      </c>
      <c r="F4" s="346" t="s">
        <v>50</v>
      </c>
      <c r="G4" s="314" t="s">
        <v>24</v>
      </c>
      <c r="H4" s="315" t="s">
        <v>25</v>
      </c>
      <c r="I4" s="315" t="s">
        <v>26</v>
      </c>
      <c r="J4" s="315" t="s">
        <v>27</v>
      </c>
      <c r="L4" s="350" t="s">
        <v>234</v>
      </c>
      <c r="M4" s="348" t="s">
        <v>235</v>
      </c>
      <c r="N4" s="347" t="str">
        <f>F4</f>
        <v>Année en cours</v>
      </c>
      <c r="O4" s="314" t="s">
        <v>24</v>
      </c>
      <c r="P4" s="315" t="s">
        <v>25</v>
      </c>
      <c r="Q4" s="315" t="s">
        <v>26</v>
      </c>
      <c r="R4" s="315" t="s">
        <v>27</v>
      </c>
      <c r="T4" s="67" t="s">
        <v>232</v>
      </c>
      <c r="U4" s="283" t="s">
        <v>233</v>
      </c>
      <c r="V4" s="285" t="str">
        <f>F4</f>
        <v>Année en cours</v>
      </c>
      <c r="W4" s="314" t="s">
        <v>24</v>
      </c>
      <c r="X4" s="315" t="s">
        <v>25</v>
      </c>
      <c r="Y4" s="315" t="s">
        <v>26</v>
      </c>
      <c r="Z4" s="315" t="s">
        <v>27</v>
      </c>
    </row>
    <row r="5" spans="1:27">
      <c r="A5" s="3"/>
      <c r="B5" s="3"/>
      <c r="C5" s="3"/>
      <c r="D5" s="67">
        <f>'Prév.de vente et marge brute'!C3</f>
        <v>2022</v>
      </c>
      <c r="E5" s="67">
        <f>'Prév.de vente et marge brute'!D3</f>
        <v>2023</v>
      </c>
      <c r="F5" s="337">
        <f>'Prév.de vente et marge brute'!N3</f>
        <v>2024</v>
      </c>
      <c r="G5" s="314">
        <f>'Prév.de vente et marge brute'!R3</f>
        <v>2025</v>
      </c>
      <c r="H5" s="315">
        <f>'Prév.de vente et marge brute'!U3</f>
        <v>2026</v>
      </c>
      <c r="I5" s="315">
        <f>'Prév.de vente et marge brute'!X3</f>
        <v>2027</v>
      </c>
      <c r="J5" s="315">
        <f>'Prév.de vente et marge brute'!AA3</f>
        <v>2028</v>
      </c>
      <c r="L5" s="67">
        <f>N5-2</f>
        <v>2022</v>
      </c>
      <c r="M5" s="67">
        <f>N5-1</f>
        <v>2023</v>
      </c>
      <c r="N5" s="337">
        <f>F5</f>
        <v>2024</v>
      </c>
      <c r="O5" s="314">
        <f>G5</f>
        <v>2025</v>
      </c>
      <c r="P5" s="315">
        <f>H5</f>
        <v>2026</v>
      </c>
      <c r="Q5" s="315">
        <f>I5</f>
        <v>2027</v>
      </c>
      <c r="R5" s="315">
        <f>J5</f>
        <v>2028</v>
      </c>
      <c r="T5" s="67">
        <f>D5</f>
        <v>2022</v>
      </c>
      <c r="U5" s="67">
        <f>E5</f>
        <v>2023</v>
      </c>
      <c r="V5" s="337">
        <f>F5</f>
        <v>2024</v>
      </c>
      <c r="W5" s="314">
        <f>G5</f>
        <v>2025</v>
      </c>
      <c r="X5" s="315">
        <f>H5</f>
        <v>2026</v>
      </c>
      <c r="Y5" s="315">
        <f>I5</f>
        <v>2027</v>
      </c>
      <c r="Z5" s="315">
        <f>J5</f>
        <v>2028</v>
      </c>
    </row>
    <row r="6" spans="1:27">
      <c r="A6" s="2" t="s">
        <v>236</v>
      </c>
      <c r="B6" s="2"/>
      <c r="C6" s="430"/>
      <c r="D6" s="290"/>
      <c r="E6" s="288"/>
      <c r="F6" s="3"/>
      <c r="G6" s="3"/>
      <c r="H6" s="3"/>
      <c r="I6" s="3"/>
      <c r="J6" s="3"/>
      <c r="K6" s="9"/>
      <c r="L6" s="290"/>
      <c r="M6" s="288"/>
      <c r="T6" s="290"/>
      <c r="U6" s="290"/>
      <c r="W6" s="349"/>
      <c r="X6" s="349"/>
      <c r="Y6" s="349"/>
      <c r="Z6" s="349"/>
      <c r="AA6" s="349"/>
    </row>
    <row r="7" spans="1:27">
      <c r="A7" s="3" t="s">
        <v>237</v>
      </c>
      <c r="B7" s="136"/>
      <c r="C7" s="431">
        <v>0</v>
      </c>
      <c r="D7" s="291">
        <v>0</v>
      </c>
      <c r="E7" s="431">
        <v>0</v>
      </c>
      <c r="F7" s="462">
        <v>0</v>
      </c>
      <c r="G7" s="462">
        <v>0</v>
      </c>
      <c r="H7" s="462">
        <v>0</v>
      </c>
      <c r="I7" s="462">
        <v>0</v>
      </c>
      <c r="J7" s="462">
        <v>0</v>
      </c>
      <c r="K7" s="9"/>
      <c r="L7" s="292">
        <f>($L$5-B7+1)*(C7+D7)*$B$58</f>
        <v>0</v>
      </c>
      <c r="M7" s="349">
        <f>IF(($M$5-B7)*$B$58*(C7+D7+E7)&lt;(C7+D7+E7),(C7+D7+E7)*$B$58,0)</f>
        <v>0</v>
      </c>
      <c r="N7" s="349">
        <f>IF(($N$5-B7)*$B$58*(C7+D7+E7+F7)&lt;(C7+D7+E7+F7),(C7+D7+E7+F7)*$B$58,0)</f>
        <v>0</v>
      </c>
      <c r="O7" s="349">
        <f>IF(($O$5-B7)*$B$58*(C7+D7+E7+F7+G7)&lt;(C7+D7+E7+F7+G7),(C7+D7+E7+F7+G7)*$B$58,0)</f>
        <v>0</v>
      </c>
      <c r="P7" s="349">
        <f>IF(($P$5-B7)*$B$58*(C7+D7+E7+F7+G7+H7)&lt;(C7+D7+E7+F7+G7+H7),(C7+D7+E7+F7+G7+H7)*$B$58,0)</f>
        <v>0</v>
      </c>
      <c r="Q7" s="349">
        <f>IF(($Q$5-B7)*$B$58*(C7+D7+E7+F7+G7+H7+I7)&lt;(C7+D7+E7+F7+G7+H7+I7),(C7+D7+E7+F7+G7+H7+I7)*$B$58,0)</f>
        <v>0</v>
      </c>
      <c r="R7" s="349">
        <f>IF(($R$5-B7)*$B$58*(C7+D7+E7+F7+G7+H7+I7+J7)&lt;(C7+D7+E7+F7+G7+H7+I7+J7),(C7+D7+E7+F7+G7+H7+I7+J7)*$B$58,0)</f>
        <v>0</v>
      </c>
      <c r="T7" s="293">
        <f>C7+D7-L7</f>
        <v>0</v>
      </c>
      <c r="U7" s="9">
        <f>T7+E7-M7</f>
        <v>0</v>
      </c>
      <c r="V7">
        <f t="shared" ref="V7:Z7" si="0">U7+F7-N7</f>
        <v>0</v>
      </c>
      <c r="W7" s="349">
        <f t="shared" si="0"/>
        <v>0</v>
      </c>
      <c r="X7" s="349">
        <f t="shared" si="0"/>
        <v>0</v>
      </c>
      <c r="Y7" s="349">
        <f t="shared" si="0"/>
        <v>0</v>
      </c>
      <c r="Z7" s="349">
        <f t="shared" si="0"/>
        <v>0</v>
      </c>
      <c r="AA7" s="349"/>
    </row>
    <row r="8" spans="1:27">
      <c r="A8" s="3" t="s">
        <v>237</v>
      </c>
      <c r="B8" s="136"/>
      <c r="C8" s="431">
        <v>0</v>
      </c>
      <c r="D8" s="431">
        <v>0</v>
      </c>
      <c r="E8" s="431">
        <v>0</v>
      </c>
      <c r="F8" s="462">
        <v>0</v>
      </c>
      <c r="G8" s="462">
        <v>0</v>
      </c>
      <c r="H8" s="462">
        <v>0</v>
      </c>
      <c r="I8" s="462">
        <v>0</v>
      </c>
      <c r="J8" s="462">
        <v>0</v>
      </c>
      <c r="K8" s="9"/>
      <c r="L8" s="292">
        <f t="shared" ref="L8:L10" si="1">($L$5-B8+1)*(C8+D8)*$B$58</f>
        <v>0</v>
      </c>
      <c r="M8" s="349">
        <f t="shared" ref="M8:M10" si="2">IF(($M$5-B8)*$B$58*(C8+D8+E8)&lt;(C8+D8+E8),(C8+D8+E8)*$B$58,0)</f>
        <v>0</v>
      </c>
      <c r="N8" s="349">
        <f t="shared" ref="N8:N10" si="3">IF(($N$5-B8)*$B$58*(C8+D8+E8+F8)&lt;(C8+D8+E8+F8),(C8+D8+E8+F8)*$B$58,0)</f>
        <v>0</v>
      </c>
      <c r="O8" s="349">
        <f t="shared" ref="O8:O10" si="4">IF(($O$5-B8)*$B$58*(C8+D8+E8+F8+G8)&lt;(C8+D8+E8+F8+G8),(C8+D8+E8+F8+G8)*$B$58,0)</f>
        <v>0</v>
      </c>
      <c r="P8" s="349">
        <f t="shared" ref="P8:P10" si="5">IF(($P$5-B8)*$B$58*(C8+D8+E8+F8+G8+H8)&lt;(C8+D8+E8+F8+G8+H8),(C8+D8+E8+F8+G8+H8)*$B$58,0)</f>
        <v>0</v>
      </c>
      <c r="Q8" s="349">
        <f t="shared" ref="Q8:Q10" si="6">IF(($Q$5-B8)*$B$58*(C8+D8+E8+F8+G8+H8+I8)&lt;(C8+D8+E8+F8+G8+H8+I8),(C8+D8+E8+F8+G8+H8+I8)*$B$58,0)</f>
        <v>0</v>
      </c>
      <c r="R8" s="349">
        <f t="shared" ref="R8:R9" si="7">IF(($R$5-B8)*$B$58*(C8+D8+E8+F8+G8+H8+I8+J8)&lt;(C8+D8+E8+F8+G8+H8+I8+J8),(C8+D8+E8+F8+G8+H8+I8+J8)*$B$58,0)</f>
        <v>0</v>
      </c>
      <c r="T8" s="293">
        <f>C8+D8-L8</f>
        <v>0</v>
      </c>
      <c r="U8" s="9">
        <f>T8+E8-M8</f>
        <v>0</v>
      </c>
      <c r="V8">
        <f t="shared" ref="V8" si="8">U8+F8-N8</f>
        <v>0</v>
      </c>
      <c r="W8" s="349">
        <f t="shared" ref="W8" si="9">V8+G8-O8</f>
        <v>0</v>
      </c>
      <c r="X8" s="349">
        <f t="shared" ref="X8" si="10">W8+H8-P8</f>
        <v>0</v>
      </c>
      <c r="Y8" s="349">
        <f t="shared" ref="Y8" si="11">X8+I8-Q8</f>
        <v>0</v>
      </c>
      <c r="Z8" s="349">
        <f t="shared" ref="Z8" si="12">Y8+J8-R8</f>
        <v>0</v>
      </c>
      <c r="AA8" s="349"/>
    </row>
    <row r="9" spans="1:27">
      <c r="A9" s="3" t="s">
        <v>237</v>
      </c>
      <c r="B9" s="136"/>
      <c r="C9" s="431">
        <v>0</v>
      </c>
      <c r="D9" s="291">
        <v>0</v>
      </c>
      <c r="E9" s="431">
        <v>0</v>
      </c>
      <c r="F9" s="462">
        <v>0</v>
      </c>
      <c r="G9" s="462"/>
      <c r="H9" s="462">
        <v>0</v>
      </c>
      <c r="I9" s="462">
        <v>0</v>
      </c>
      <c r="J9" s="462">
        <v>0</v>
      </c>
      <c r="K9" s="9"/>
      <c r="L9" s="292">
        <f t="shared" si="1"/>
        <v>0</v>
      </c>
      <c r="M9" s="349">
        <f t="shared" si="2"/>
        <v>0</v>
      </c>
      <c r="N9" s="349">
        <f t="shared" si="3"/>
        <v>0</v>
      </c>
      <c r="O9" s="349">
        <f t="shared" si="4"/>
        <v>0</v>
      </c>
      <c r="P9" s="349">
        <f t="shared" si="5"/>
        <v>0</v>
      </c>
      <c r="Q9" s="349">
        <f t="shared" si="6"/>
        <v>0</v>
      </c>
      <c r="R9" s="349">
        <f t="shared" si="7"/>
        <v>0</v>
      </c>
      <c r="T9" s="293"/>
      <c r="U9" s="9"/>
      <c r="W9" s="349"/>
      <c r="X9" s="349"/>
      <c r="Y9" s="349"/>
      <c r="Z9" s="349"/>
      <c r="AA9" s="349"/>
    </row>
    <row r="10" spans="1:27">
      <c r="A10" s="3" t="s">
        <v>238</v>
      </c>
      <c r="B10" s="136"/>
      <c r="C10" s="431">
        <v>0</v>
      </c>
      <c r="D10" s="291">
        <v>0</v>
      </c>
      <c r="E10" s="431">
        <v>0</v>
      </c>
      <c r="F10" s="462">
        <v>0</v>
      </c>
      <c r="G10" s="462">
        <v>0</v>
      </c>
      <c r="H10" s="462">
        <v>0</v>
      </c>
      <c r="I10" s="462">
        <v>0</v>
      </c>
      <c r="J10" s="462">
        <v>0</v>
      </c>
      <c r="K10" s="9"/>
      <c r="L10" s="292">
        <f t="shared" si="1"/>
        <v>0</v>
      </c>
      <c r="M10" s="349">
        <f t="shared" si="2"/>
        <v>0</v>
      </c>
      <c r="N10" s="349">
        <f t="shared" si="3"/>
        <v>0</v>
      </c>
      <c r="O10" s="349">
        <f t="shared" si="4"/>
        <v>0</v>
      </c>
      <c r="P10" s="349">
        <f t="shared" si="5"/>
        <v>0</v>
      </c>
      <c r="Q10" s="349">
        <f t="shared" si="6"/>
        <v>0</v>
      </c>
      <c r="R10" s="349">
        <f>IF(($R$5-B10)*$B$59*(C10+D10+E10+F10+G10+H10+I10+J10)&lt;(C10+D10+E10+F10+G10+H10+I10+J10),(C10+D10+E10+F10+G10+H10+I10+J10)*$B$59,0)</f>
        <v>0</v>
      </c>
      <c r="T10" s="293">
        <f>C10+D10-L10</f>
        <v>0</v>
      </c>
      <c r="U10" s="9">
        <f>T10+E10-M10</f>
        <v>0</v>
      </c>
      <c r="V10">
        <f t="shared" ref="V10:V14" si="13">U10+F10-N10</f>
        <v>0</v>
      </c>
      <c r="W10" s="349">
        <f t="shared" ref="W10:W14" si="14">V10+G10-O10</f>
        <v>0</v>
      </c>
      <c r="X10" s="349">
        <f t="shared" ref="X10:Y14" si="15">W10+H10-P10</f>
        <v>0</v>
      </c>
      <c r="Y10" s="349">
        <f t="shared" si="15"/>
        <v>0</v>
      </c>
      <c r="Z10" s="349">
        <f>Y10+J10-R10</f>
        <v>0</v>
      </c>
      <c r="AA10" s="349"/>
    </row>
    <row r="11" spans="1:27">
      <c r="A11" s="3" t="s">
        <v>239</v>
      </c>
      <c r="B11" s="136"/>
      <c r="C11" s="431">
        <v>0</v>
      </c>
      <c r="D11" s="291">
        <v>0</v>
      </c>
      <c r="E11" s="431">
        <v>0</v>
      </c>
      <c r="F11" s="462">
        <v>0</v>
      </c>
      <c r="G11" s="462">
        <v>0</v>
      </c>
      <c r="H11" s="462">
        <v>0</v>
      </c>
      <c r="I11" s="462">
        <v>0</v>
      </c>
      <c r="J11" s="462">
        <v>0</v>
      </c>
      <c r="K11" s="9"/>
      <c r="L11" s="292">
        <f>($L$5-B11+1)*(C11+D11)*$B$53</f>
        <v>0</v>
      </c>
      <c r="M11" s="349">
        <f>IF(($M$5-B11)*$B$53*(C11+D11+E11)&lt;(C11+D11+E11),(C11+D11+E11)*$B$53,0)</f>
        <v>0</v>
      </c>
      <c r="N11" s="349">
        <f>IF(($N$5-B11)*$B$53*(C11+D11+E11+F11)&lt;(C11+D11+E11+F11),(C11+D11+E11+F11)*$B$53,0)</f>
        <v>0</v>
      </c>
      <c r="O11" s="349">
        <f>IF(($O$5-B11)*$B$53*(C11+D11+E11+F11+G11)&lt;(C11+D11+E11+F11+G11),(C11+D11+E11+F11+G11)*$B$53,0)</f>
        <v>0</v>
      </c>
      <c r="P11" s="349">
        <f>IF(($P$5-B11)*$B$53*(C11+D11+E11+F11+G11+H11)&lt;(C11+D11+E11+F11+G11+H11),(C11+D11+E11+F11+G11+H11)*$B$53,0)</f>
        <v>0</v>
      </c>
      <c r="Q11" s="349">
        <f>IF(($Q$5-B11)*$B$53*(C11+D11+E11+F11+G11+H11+I11)&lt;(C11+D11+E11+F11+G11+H11+I11),(C11+D11+E11+F11+G11+H11+I11)*$B$53,0)</f>
        <v>0</v>
      </c>
      <c r="R11" s="349">
        <f>IF(($R$5-B11)*$B$53*(C11+D11+E11+F11+G11+H11+I11+J11)&lt;(C11+D11+E11+F11+G11+H11+I11+J11),(C11+D11+E11+F11+G11+H11+I11+J11)*$B$53,0)</f>
        <v>0</v>
      </c>
      <c r="T11" s="293">
        <f>C11+D11-L11</f>
        <v>0</v>
      </c>
      <c r="U11" s="9">
        <f>T11+E11-M11</f>
        <v>0</v>
      </c>
      <c r="V11">
        <f t="shared" si="13"/>
        <v>0</v>
      </c>
      <c r="W11" s="349">
        <f t="shared" si="14"/>
        <v>0</v>
      </c>
      <c r="X11" s="349">
        <f t="shared" si="15"/>
        <v>0</v>
      </c>
      <c r="Y11" s="349">
        <f t="shared" si="15"/>
        <v>0</v>
      </c>
      <c r="Z11" s="349">
        <f>Y11+J11-R11</f>
        <v>0</v>
      </c>
      <c r="AA11" s="349"/>
    </row>
    <row r="12" spans="1:27">
      <c r="A12" s="3" t="s">
        <v>240</v>
      </c>
      <c r="B12" s="136"/>
      <c r="C12" s="431">
        <v>0</v>
      </c>
      <c r="D12" s="291">
        <v>0</v>
      </c>
      <c r="E12" s="431">
        <v>0</v>
      </c>
      <c r="F12" s="462">
        <v>0</v>
      </c>
      <c r="G12" s="462">
        <v>0</v>
      </c>
      <c r="H12" s="462">
        <v>0</v>
      </c>
      <c r="I12" s="462">
        <v>0</v>
      </c>
      <c r="J12" s="462">
        <v>0</v>
      </c>
      <c r="K12" s="9"/>
      <c r="L12" s="292">
        <f t="shared" ref="L12:L13" si="16">($L$5-B12+1)*(C12+D12)*$B$59</f>
        <v>0</v>
      </c>
      <c r="M12" s="349">
        <f t="shared" ref="M12:M13" si="17">IF(($M$5-B12)*$B$59*(C12+D12+E12)&lt;(C12+D12+E12),(C12+D12+E12)*$B$59,0)</f>
        <v>0</v>
      </c>
      <c r="N12" s="349">
        <f t="shared" ref="N12:N13" si="18">IF(($N$5-B12)*$B$59*(C12+D12+E12+F12)&lt;(C12+D12+E12+F12),(C12+D12+E12+F12)*$B$59,0)</f>
        <v>0</v>
      </c>
      <c r="O12" s="349">
        <f t="shared" ref="O12:O13" si="19">IF(($O$5-B12)*$B$59*(C12+D12+E12+F12+G12)&lt;(C12+D12+E12+F12+G12),(C12+D12+E12+F12+G12)*$B$59,0)</f>
        <v>0</v>
      </c>
      <c r="P12" s="349">
        <f t="shared" ref="P12:P13" si="20">IF(($P$5-B12)*$B$59*(C12+D12+E12+F12+G12+H12)&lt;(C12+D12+E12+F12+G12+H12),(C12+D12+E12+F12+G12+H12)*$B$59,0)</f>
        <v>0</v>
      </c>
      <c r="Q12" s="349">
        <f t="shared" ref="Q12:Q13" si="21">IF(($Q$5-B12)*$B$59*(C12+D12+E12+F12+G12+H12+I12)&lt;(C12+D12+E12+F12+G12+H12+I12),(C12+D12+E12+F12+G12+H12+I12)*$B$59,0)</f>
        <v>0</v>
      </c>
      <c r="R12" s="349">
        <f t="shared" ref="R12:R13" si="22">IF(($R$5-B12)*$B$58*(C12+D12+E12+F12+G12+H12+I12+J12)&lt;(C12+D12+E12+F12+G12+H12+I12+J12),(C12+D12+E12+F12+G12+H12+I12+J12)*$B$58,0)</f>
        <v>0</v>
      </c>
      <c r="S12" s="349"/>
      <c r="T12" s="293">
        <f>C12+D12-L12</f>
        <v>0</v>
      </c>
      <c r="U12" s="9">
        <f>T12+E12-M12</f>
        <v>0</v>
      </c>
      <c r="V12">
        <f t="shared" si="13"/>
        <v>0</v>
      </c>
      <c r="W12" s="349">
        <f t="shared" si="14"/>
        <v>0</v>
      </c>
      <c r="X12" s="349">
        <f t="shared" si="15"/>
        <v>0</v>
      </c>
      <c r="Y12" s="349">
        <f t="shared" si="15"/>
        <v>0</v>
      </c>
      <c r="Z12" s="349">
        <f>Y12+J12-R12</f>
        <v>0</v>
      </c>
      <c r="AA12" s="349"/>
    </row>
    <row r="13" spans="1:27">
      <c r="A13" s="3" t="s">
        <v>240</v>
      </c>
      <c r="B13" s="136"/>
      <c r="C13" s="431">
        <v>0</v>
      </c>
      <c r="D13" s="291">
        <v>0</v>
      </c>
      <c r="E13" s="431">
        <v>0</v>
      </c>
      <c r="F13" s="462">
        <v>0</v>
      </c>
      <c r="G13" s="462">
        <v>0</v>
      </c>
      <c r="H13" s="462">
        <v>0</v>
      </c>
      <c r="I13" s="462">
        <v>0</v>
      </c>
      <c r="J13" s="462">
        <v>0</v>
      </c>
      <c r="K13" s="9"/>
      <c r="L13" s="292">
        <f t="shared" si="16"/>
        <v>0</v>
      </c>
      <c r="M13" s="349">
        <f t="shared" si="17"/>
        <v>0</v>
      </c>
      <c r="N13" s="349">
        <f t="shared" si="18"/>
        <v>0</v>
      </c>
      <c r="O13" s="349">
        <f t="shared" si="19"/>
        <v>0</v>
      </c>
      <c r="P13" s="349">
        <f t="shared" si="20"/>
        <v>0</v>
      </c>
      <c r="Q13" s="349">
        <f t="shared" si="21"/>
        <v>0</v>
      </c>
      <c r="R13" s="349">
        <f t="shared" si="22"/>
        <v>0</v>
      </c>
      <c r="S13" s="349"/>
      <c r="T13" s="293">
        <f>C13+D13-L13</f>
        <v>0</v>
      </c>
      <c r="U13" s="9">
        <f>T13+E13-M13</f>
        <v>0</v>
      </c>
      <c r="V13">
        <f t="shared" ref="V13" si="23">U13+F13-N13</f>
        <v>0</v>
      </c>
      <c r="W13" s="349">
        <f t="shared" ref="W13" si="24">V13+G13-O13</f>
        <v>0</v>
      </c>
      <c r="X13" s="349">
        <f t="shared" ref="X13" si="25">W13+H13-P13</f>
        <v>0</v>
      </c>
      <c r="Y13" s="349">
        <f t="shared" ref="Y13" si="26">X13+I13-Q13</f>
        <v>0</v>
      </c>
      <c r="Z13" s="349">
        <f>Y13+J13-R13</f>
        <v>0</v>
      </c>
      <c r="AA13" s="349"/>
    </row>
    <row r="14" spans="1:27">
      <c r="A14" s="3" t="s">
        <v>241</v>
      </c>
      <c r="B14" s="136"/>
      <c r="C14" s="431">
        <v>0</v>
      </c>
      <c r="D14" s="291">
        <v>0</v>
      </c>
      <c r="E14" s="431">
        <v>0</v>
      </c>
      <c r="F14" s="462">
        <v>0</v>
      </c>
      <c r="G14" s="462">
        <v>0</v>
      </c>
      <c r="H14" s="462">
        <v>0</v>
      </c>
      <c r="I14" s="462">
        <v>0</v>
      </c>
      <c r="J14" s="462">
        <v>0</v>
      </c>
      <c r="K14" s="9"/>
      <c r="L14" s="292">
        <f>($L$5-B14+1)*(C14+D14)*$B$52</f>
        <v>0</v>
      </c>
      <c r="M14" s="349">
        <f>IF(($M$5-B14)*$B$52*(C14+D14+E14)&lt;(C14+D14+E14),(C14+D14+E14)*$B$52,0)</f>
        <v>0</v>
      </c>
      <c r="N14" s="349">
        <f>IF(($N$5-B14)*$B$52*(C14+D14+E14+F14)&lt;(C14+D14+E14+F14),(C14+D14+E14+F14)*$B$52,0)</f>
        <v>0</v>
      </c>
      <c r="O14" s="349">
        <f>IF(($O$5-B14)*$B$52*(C14+D14+E14+F14+G14)&lt;(C14+D14+E14+F14+G14),(C14+D14+E14+F14+G14)*$B$52,0)</f>
        <v>0</v>
      </c>
      <c r="P14" s="349">
        <f>IF(($P$5-B14)*$B$52*(C14+D14+E14+F14+G14+H14)&lt;(C14+D14+E14+F14+G14+H14),(C14+D14+E14+F14+G14+H14)*$B$52,0)</f>
        <v>0</v>
      </c>
      <c r="Q14" s="349">
        <f>IF(($Q$5-B14)*$B$52*(C14+D14+E14+F14+G14+H14+I14)&lt;(C14+D14+E14+F14+G14+H14+I14),(C14+D14+E14+F14+G14+H14+I14)*$B$52,0)</f>
        <v>0</v>
      </c>
      <c r="R14" s="349">
        <f>IF(($R$5-B14)*$B$52*(C14+D14+E14+F14+G14+H14+I14+J14)&lt;(C14+D14+E14+F14+G14+H14+I14+J14),(C14+D14+E14+F14+G14+H14+I14+J14)*$B$52,0)</f>
        <v>0</v>
      </c>
      <c r="S14" s="349"/>
      <c r="T14" s="293">
        <f>C14+D14-L14</f>
        <v>0</v>
      </c>
      <c r="U14" s="9">
        <f>T14+E14-M14</f>
        <v>0</v>
      </c>
      <c r="V14">
        <f t="shared" si="13"/>
        <v>0</v>
      </c>
      <c r="W14" s="349">
        <f t="shared" si="14"/>
        <v>0</v>
      </c>
      <c r="X14" s="349">
        <f t="shared" si="15"/>
        <v>0</v>
      </c>
      <c r="Y14" s="349">
        <f t="shared" si="15"/>
        <v>0</v>
      </c>
      <c r="Z14" s="349">
        <f>Y14+J14-R14</f>
        <v>0</v>
      </c>
      <c r="AA14" s="349"/>
    </row>
    <row r="15" spans="1:27">
      <c r="A15" s="3" t="s">
        <v>241</v>
      </c>
      <c r="B15" s="136"/>
      <c r="C15" s="431">
        <v>0</v>
      </c>
      <c r="D15" s="291">
        <v>0</v>
      </c>
      <c r="E15" s="431">
        <v>0</v>
      </c>
      <c r="F15" s="462">
        <v>0</v>
      </c>
      <c r="G15" s="462">
        <v>0</v>
      </c>
      <c r="H15" s="462">
        <v>0</v>
      </c>
      <c r="I15" s="462">
        <v>0</v>
      </c>
      <c r="J15" s="462">
        <v>0</v>
      </c>
      <c r="K15" s="9"/>
      <c r="L15" s="292">
        <f t="shared" ref="L15:L16" si="27">($L$5-B15+1)*(C15+D15)*$B$52</f>
        <v>0</v>
      </c>
      <c r="M15" s="349">
        <f t="shared" ref="M15:M16" si="28">IF(($M$5-B15)*$B$52*(C15+D15+E15)&lt;(C15+D15+E15),(C15+D15+E15)*$B$52,0)</f>
        <v>0</v>
      </c>
      <c r="N15" s="349">
        <f t="shared" ref="N15:N16" si="29">IF(($N$5-B15)*$B$52*(C15+D15+E15+F15)&lt;(C15+D15+E15+F15),(C15+D15+E15+F15)*$B$52,0)</f>
        <v>0</v>
      </c>
      <c r="O15" s="349">
        <f t="shared" ref="O15:O16" si="30">IF(($O$5-B15)*$B$52*(C15+D15+E15+F15+G15)&lt;(C15+D15+E15+F15+G15),(C15+D15+E15+F15+G15)*$B$52,0)</f>
        <v>0</v>
      </c>
      <c r="P15" s="349">
        <f t="shared" ref="P15:P16" si="31">IF(($P$5-B15)*$B$52*(C15+D15+E15+F15+G15+H15)&lt;(C15+D15+E15+F15+G15+H15),(C15+D15+E15+F15+G15+H15)*$B$52,0)</f>
        <v>0</v>
      </c>
      <c r="Q15" s="349">
        <f t="shared" ref="Q15:Q16" si="32">IF(($Q$5-B15)*$B$52*(C15+D15+E15+F15+G15+H15+I15)&lt;(C15+D15+E15+F15+G15+H15+I15),(C15+D15+E15+F15+G15+H15+I15)*$B$52,0)</f>
        <v>0</v>
      </c>
      <c r="R15" s="349">
        <f t="shared" ref="R15:R16" si="33">IF(($R$5-B15)*$B$52*(C15+D15+E15+F15+G15+H15+I15+J15)&lt;(C15+D15+E15+F15+G15+H15+I15+J15),(C15+D15+E15+F15+G15+H15+I15+J15)*$B$52,0)</f>
        <v>0</v>
      </c>
      <c r="S15" s="349"/>
      <c r="T15" s="293">
        <f t="shared" ref="T15:T16" si="34">C15+D15-L15</f>
        <v>0</v>
      </c>
      <c r="U15" s="9">
        <f t="shared" ref="U15:U16" si="35">T15+E15-M15</f>
        <v>0</v>
      </c>
      <c r="V15">
        <f t="shared" ref="V15:V16" si="36">U15+F15-N15</f>
        <v>0</v>
      </c>
      <c r="W15" s="349">
        <f t="shared" ref="W15:W16" si="37">V15+G15-O15</f>
        <v>0</v>
      </c>
      <c r="X15" s="349">
        <f t="shared" ref="X15:X16" si="38">W15+H15-P15</f>
        <v>0</v>
      </c>
      <c r="Y15" s="349">
        <f t="shared" ref="Y15:Y16" si="39">X15+I15-Q15</f>
        <v>0</v>
      </c>
      <c r="Z15" s="349">
        <f t="shared" ref="Z15:Z16" si="40">Y15+J15-R15</f>
        <v>0</v>
      </c>
      <c r="AA15" s="349"/>
    </row>
    <row r="16" spans="1:27">
      <c r="A16" s="3" t="s">
        <v>241</v>
      </c>
      <c r="B16" s="136"/>
      <c r="C16" s="431">
        <v>0</v>
      </c>
      <c r="D16" s="291">
        <v>0</v>
      </c>
      <c r="E16" s="431">
        <v>0</v>
      </c>
      <c r="F16" s="463">
        <v>0</v>
      </c>
      <c r="G16" s="463">
        <v>0</v>
      </c>
      <c r="H16" s="463">
        <v>0</v>
      </c>
      <c r="I16" s="463">
        <v>0</v>
      </c>
      <c r="J16" s="463">
        <v>0</v>
      </c>
      <c r="K16" s="9"/>
      <c r="L16" s="292">
        <f t="shared" si="27"/>
        <v>0</v>
      </c>
      <c r="M16" s="349">
        <f t="shared" si="28"/>
        <v>0</v>
      </c>
      <c r="N16" s="349">
        <f t="shared" si="29"/>
        <v>0</v>
      </c>
      <c r="O16" s="349">
        <f t="shared" si="30"/>
        <v>0</v>
      </c>
      <c r="P16" s="349">
        <f t="shared" si="31"/>
        <v>0</v>
      </c>
      <c r="Q16" s="349">
        <f t="shared" si="32"/>
        <v>0</v>
      </c>
      <c r="R16" s="349">
        <f t="shared" si="33"/>
        <v>0</v>
      </c>
      <c r="S16" s="349"/>
      <c r="T16" s="293">
        <f t="shared" si="34"/>
        <v>0</v>
      </c>
      <c r="U16" s="9">
        <f t="shared" si="35"/>
        <v>0</v>
      </c>
      <c r="V16">
        <f t="shared" si="36"/>
        <v>0</v>
      </c>
      <c r="W16" s="349">
        <f t="shared" si="37"/>
        <v>0</v>
      </c>
      <c r="X16" s="349">
        <f t="shared" si="38"/>
        <v>0</v>
      </c>
      <c r="Y16" s="349">
        <f t="shared" si="39"/>
        <v>0</v>
      </c>
      <c r="Z16" s="349">
        <f t="shared" si="40"/>
        <v>0</v>
      </c>
      <c r="AA16" s="349"/>
    </row>
    <row r="17" spans="1:27">
      <c r="A17" s="4" t="s">
        <v>242</v>
      </c>
      <c r="B17" s="4"/>
      <c r="C17" s="432">
        <f>SUM(C7:C16)</f>
        <v>0</v>
      </c>
      <c r="D17" s="435">
        <f t="shared" ref="D17:J17" si="41">SUM(D7:D16)</f>
        <v>0</v>
      </c>
      <c r="E17" s="435">
        <f t="shared" si="41"/>
        <v>0</v>
      </c>
      <c r="F17" s="432">
        <f t="shared" si="41"/>
        <v>0</v>
      </c>
      <c r="G17" s="432">
        <f t="shared" si="41"/>
        <v>0</v>
      </c>
      <c r="H17" s="432">
        <f t="shared" si="41"/>
        <v>0</v>
      </c>
      <c r="I17" s="432">
        <f t="shared" si="41"/>
        <v>0</v>
      </c>
      <c r="J17" s="432">
        <f t="shared" si="41"/>
        <v>0</v>
      </c>
      <c r="L17" s="442">
        <f t="shared" ref="L17:R17" si="42">SUM(L7:L16)</f>
        <v>0</v>
      </c>
      <c r="M17" s="442">
        <f t="shared" si="42"/>
        <v>0</v>
      </c>
      <c r="N17" s="442">
        <f t="shared" si="42"/>
        <v>0</v>
      </c>
      <c r="O17" s="442">
        <f t="shared" si="42"/>
        <v>0</v>
      </c>
      <c r="P17" s="442">
        <f t="shared" si="42"/>
        <v>0</v>
      </c>
      <c r="Q17" s="442">
        <f t="shared" si="42"/>
        <v>0</v>
      </c>
      <c r="R17" s="442">
        <f t="shared" si="42"/>
        <v>0</v>
      </c>
      <c r="T17" s="442">
        <f t="shared" ref="T17:Z17" si="43">SUM(T7:T16)</f>
        <v>0</v>
      </c>
      <c r="U17" s="442">
        <f t="shared" si="43"/>
        <v>0</v>
      </c>
      <c r="V17" s="442">
        <f t="shared" si="43"/>
        <v>0</v>
      </c>
      <c r="W17" s="442">
        <f t="shared" si="43"/>
        <v>0</v>
      </c>
      <c r="X17" s="442">
        <f t="shared" si="43"/>
        <v>0</v>
      </c>
      <c r="Y17" s="442">
        <f t="shared" si="43"/>
        <v>0</v>
      </c>
      <c r="Z17" s="442">
        <f t="shared" si="43"/>
        <v>0</v>
      </c>
    </row>
    <row r="18" spans="1:27">
      <c r="A18" s="2" t="s">
        <v>243</v>
      </c>
      <c r="B18" s="2"/>
      <c r="C18" s="2"/>
      <c r="D18" s="437"/>
      <c r="E18" s="437"/>
      <c r="F18" s="3"/>
      <c r="G18" s="3"/>
      <c r="H18" s="3"/>
      <c r="I18" s="3"/>
      <c r="J18" s="3"/>
      <c r="L18" s="443"/>
      <c r="M18" s="443"/>
      <c r="N18" s="362"/>
      <c r="O18" s="362"/>
      <c r="P18" s="362"/>
      <c r="Q18" s="362"/>
      <c r="R18" s="362"/>
      <c r="T18" s="443"/>
      <c r="U18" s="443"/>
      <c r="V18" s="362"/>
      <c r="W18" s="362"/>
      <c r="X18" s="362"/>
      <c r="Y18" s="362"/>
      <c r="Z18" s="362"/>
    </row>
    <row r="19" spans="1:27">
      <c r="A19" s="3" t="s">
        <v>244</v>
      </c>
      <c r="B19" s="136"/>
      <c r="C19" s="431">
        <v>0</v>
      </c>
      <c r="D19" s="439">
        <v>0</v>
      </c>
      <c r="E19" s="439">
        <v>0</v>
      </c>
      <c r="F19" s="440">
        <v>0</v>
      </c>
      <c r="G19" s="439">
        <v>0</v>
      </c>
      <c r="H19" s="438">
        <v>0</v>
      </c>
      <c r="I19" s="438">
        <v>0</v>
      </c>
      <c r="J19" s="438">
        <v>0</v>
      </c>
      <c r="K19" s="349"/>
      <c r="L19" s="292">
        <f>($L$5-B19+1)*(C19+D19)*$B$54</f>
        <v>0</v>
      </c>
      <c r="M19" s="349">
        <f>IF(($M$5-B19)*$B$54*(C19+D19+E19)&lt;(C19+D19+E19),(C19+D19+E19)*$B$54,0)</f>
        <v>0</v>
      </c>
      <c r="N19" s="349">
        <f>IF(($N$5-B19)*$B$54*(C19+D19+E19+F19)&lt;(C19+D19+E19+F19),(C19+D19+E19+F19)*$B$54,0)</f>
        <v>0</v>
      </c>
      <c r="O19" s="349">
        <f>IF(($O$5-B19)*$B$54*(C19+D19+E19+F19+G19)&lt;(C19+D19+E19+F19+G19),(C19+D19+E19+F19+G19)*$B$54,0)</f>
        <v>0</v>
      </c>
      <c r="P19" s="349">
        <f>IF(($P$5-B19)*$B$54*(C19+D19+E19+F19+G19+H19)&lt;(C19+D19+E19+F19+G19+H19),(C19+D19+E19+F19+G19+H19)*$B$54,0)</f>
        <v>0</v>
      </c>
      <c r="Q19" s="349">
        <f>IF(($Q$5-B19)*$B$54*(C19+D19+E19+F19+G19+H19+I19)&lt;(C19+D19+E19+F19+G19+H19+I19),(C19+D19+E19+F19+G19+H19+I19)*$B$54,0)</f>
        <v>0</v>
      </c>
      <c r="R19" s="349">
        <f>IF(($R$5-B19)*$B$54*(C19+D19+E19+F19+G19+H19+I19+J19)&lt;(C19+D19+E19+F19+G19+H19+I19+J19),(C19+D19+E19+F19+G19+H19+I19+J19)*$B$54,0)</f>
        <v>0</v>
      </c>
      <c r="S19" s="349"/>
      <c r="T19" s="293">
        <f>C19+D19-L19</f>
        <v>0</v>
      </c>
      <c r="U19" s="9">
        <f>T19+E19-M19</f>
        <v>0</v>
      </c>
      <c r="V19">
        <f t="shared" ref="V19:Z24" si="44">U19+F19-N19</f>
        <v>0</v>
      </c>
      <c r="W19">
        <f t="shared" si="44"/>
        <v>0</v>
      </c>
      <c r="X19">
        <f t="shared" si="44"/>
        <v>0</v>
      </c>
      <c r="Y19">
        <f t="shared" si="44"/>
        <v>0</v>
      </c>
      <c r="Z19">
        <f t="shared" si="44"/>
        <v>0</v>
      </c>
    </row>
    <row r="20" spans="1:27">
      <c r="A20" s="3" t="s">
        <v>244</v>
      </c>
      <c r="B20" s="136"/>
      <c r="C20" s="431">
        <v>0</v>
      </c>
      <c r="D20" s="439">
        <v>0</v>
      </c>
      <c r="E20" s="291">
        <v>0</v>
      </c>
      <c r="F20" s="136">
        <v>0</v>
      </c>
      <c r="G20" s="439">
        <v>0</v>
      </c>
      <c r="H20" s="431">
        <v>0</v>
      </c>
      <c r="I20" s="431">
        <v>0</v>
      </c>
      <c r="J20" s="431">
        <v>0</v>
      </c>
      <c r="K20" s="349"/>
      <c r="L20" s="292">
        <f>($L$5-B20+1)*(C20+D20)*$B$54</f>
        <v>0</v>
      </c>
      <c r="M20" s="349">
        <f>IF(($M$5-B20)*$B$54*(C20+D20+E20)&lt;(C20+D20+E20),(C20+D20+E20)*$B$54,0)</f>
        <v>0</v>
      </c>
      <c r="N20" s="349">
        <f>IF(($N$5-B20)*$B$54*(C20+D20+E20+F20)&lt;(C20+D20+E20+F20),(C20+D20+E20+F20)*$B$54,0)</f>
        <v>0</v>
      </c>
      <c r="O20" s="349">
        <f>IF(($O$5-B20)*$B$54*(C20+D20+E20+F20+G20)&lt;(C20+D20+E20+F20+G20),(C20+D20+E20+F20+G20)*$B$54,0)</f>
        <v>0</v>
      </c>
      <c r="P20" s="349">
        <f>IF(($P$5-B20)*$B$54*(C20+D20+E20+F20+G20+H20)&lt;(C20+D20+E20+F20+G20+H20),(C20+D20+E20+F20+G20+H20)*$B$54,0)</f>
        <v>0</v>
      </c>
      <c r="Q20" s="349">
        <f>IF(($Q$5-B20)*$B$54*(C20+D20+E20+F20+G20+H20+I20)&lt;(C20+D20+E20+F20+G20+H20+I20),(C20+D20+E20+F20+G20+H20+I20)*$B$54,0)</f>
        <v>0</v>
      </c>
      <c r="R20" s="349">
        <f>IF(($R$5-B20)*$B$54*(C20+D20+E20+F20+G20+H20+I20+J20)&lt;(C20+D20+E20+F20+G20+H20+I20+J20),(C20+D20+E20+F20+G20+H20+I20+J20)*$B$54,0)</f>
        <v>0</v>
      </c>
      <c r="S20" s="349"/>
      <c r="T20" s="293"/>
      <c r="U20" s="9"/>
    </row>
    <row r="21" spans="1:27">
      <c r="A21" s="3" t="s">
        <v>245</v>
      </c>
      <c r="B21" s="136"/>
      <c r="C21" s="431">
        <v>0</v>
      </c>
      <c r="D21" s="439">
        <v>0</v>
      </c>
      <c r="E21" s="291">
        <v>0</v>
      </c>
      <c r="F21" s="136">
        <v>0</v>
      </c>
      <c r="G21" s="439">
        <v>0</v>
      </c>
      <c r="H21" s="431">
        <v>0</v>
      </c>
      <c r="I21" s="431">
        <v>0</v>
      </c>
      <c r="J21" s="431">
        <v>0</v>
      </c>
      <c r="K21" s="349"/>
      <c r="L21" s="292">
        <f>($L$5-B21+1)*(C21+D21)*$B$53</f>
        <v>0</v>
      </c>
      <c r="M21" s="349">
        <f>IF(($M$5-B21)*$B$53*(C21+D21+E21)&lt;(C21+D21+E21),(C21+D21+E21)*$B$53,0)</f>
        <v>0</v>
      </c>
      <c r="N21" s="349">
        <f>IF(($N$5-B21)*$B$53*(C21+D21+E21+F21)&lt;(C21+D21+E21+F21),(C21+D21+E21+F21)*$B$53,0)</f>
        <v>0</v>
      </c>
      <c r="O21" s="349">
        <f>IF(($O$5-B21)*$B$53*(C21+D21+E21+F21+G21)&lt;(C21+D21+E21+F21+G21),(C21+D21+E21+F21+G21)*$B$53,0)</f>
        <v>0</v>
      </c>
      <c r="P21" s="349">
        <f>IF(($P$5-B21)*$B$53*(C21+D21+E21+F21+G21+H21)&lt;(C21+D21+E21+F21+G21+H21),(C21+D21+E21+F21+G21+H21)*$B$53,0)</f>
        <v>0</v>
      </c>
      <c r="Q21" s="349">
        <f>IF(($Q$5-B21)*$B$53*(C21+D21+E21+F21+G21+H21+I21)&lt;(C21+D21+E21+F21+G21+H21+I21),(C21+D21+E21+F21+G21+H21+I21)*$B$53,0)</f>
        <v>0</v>
      </c>
      <c r="R21" s="349">
        <f>IF(($R$5-B21)*$B$53*(C21+D21+E21+F21+G21+H21+I21+J21)&lt;(C21+D21+E21+F21+G21+H21+I21+J21),(C21+D21+E21+F21+G21+H21+I21+J21)*$B$53,0)</f>
        <v>0</v>
      </c>
      <c r="S21" s="349"/>
      <c r="T21" s="293">
        <f>C21+D21-L21</f>
        <v>0</v>
      </c>
      <c r="U21" s="9">
        <f>T21+E21-M21</f>
        <v>0</v>
      </c>
      <c r="V21">
        <f t="shared" si="44"/>
        <v>0</v>
      </c>
      <c r="W21">
        <f t="shared" si="44"/>
        <v>0</v>
      </c>
      <c r="X21">
        <f t="shared" si="44"/>
        <v>0</v>
      </c>
      <c r="Y21">
        <f t="shared" si="44"/>
        <v>0</v>
      </c>
      <c r="Z21">
        <f t="shared" si="44"/>
        <v>0</v>
      </c>
    </row>
    <row r="22" spans="1:27">
      <c r="A22" s="3" t="s">
        <v>245</v>
      </c>
      <c r="B22" s="136"/>
      <c r="C22" s="431">
        <v>0</v>
      </c>
      <c r="D22" s="439">
        <v>0</v>
      </c>
      <c r="E22" s="291">
        <v>0</v>
      </c>
      <c r="F22" s="136">
        <v>0</v>
      </c>
      <c r="G22" s="439">
        <v>0</v>
      </c>
      <c r="H22" s="431">
        <v>0</v>
      </c>
      <c r="I22" s="431">
        <v>0</v>
      </c>
      <c r="J22" s="431">
        <v>0</v>
      </c>
      <c r="K22" s="349"/>
      <c r="L22" s="292">
        <f t="shared" ref="L22:L24" si="45">($L$5-B22+1)*(C22+D22)*$B$53</f>
        <v>0</v>
      </c>
      <c r="M22" s="349">
        <f t="shared" ref="M22:M24" si="46">IF(($M$5-B22)*$B$53*(C22+D22+E22)&lt;(C22+D22+E22),(C22+D22+E22)*$B$53,0)</f>
        <v>0</v>
      </c>
      <c r="N22" s="349">
        <f t="shared" ref="N22:N24" si="47">IF(($N$5-B22)*$B$53*(C22+D22+E22+F22)&lt;(C22+D22+E22+F22),(C22+D22+E22+F22)*$B$53,0)</f>
        <v>0</v>
      </c>
      <c r="O22" s="349">
        <f t="shared" ref="O22:O24" si="48">IF(($O$5-B22)*$B$53*(C22+D22+E22+F22+G22)&lt;(C22+D22+E22+F22+G22),(C22+D22+E22+F22+G22)*$B$53,0)</f>
        <v>0</v>
      </c>
      <c r="P22" s="349">
        <f t="shared" ref="P22:P24" si="49">IF(($P$5-B22)*$B$53*(C22+D22+E22+F22+G22+H22)&lt;(C22+D22+E22+F22+G22+H22),(C22+D22+E22+F22+G22+H22)*$B$53,0)</f>
        <v>0</v>
      </c>
      <c r="Q22" s="349">
        <f t="shared" ref="Q22:Q24" si="50">IF(($Q$5-B22)*$B$53*(C22+D22+E22+F22+G22+H22+I22)&lt;(C22+D22+E22+F22+G22+H22+I22),(C22+D22+E22+F22+G22+H22+I22)*$B$53,0)</f>
        <v>0</v>
      </c>
      <c r="R22" s="349">
        <f t="shared" ref="R22:R24" si="51">IF(($R$5-B22)*$B$53*(C22+D22+E22+F22+G22+H22+I22+J22)&lt;(C22+D22+E22+F22+G22+H22+I22+J22),(C22+D22+E22+F22+G22+H22+I22+J22)*$B$53,0)</f>
        <v>0</v>
      </c>
      <c r="S22" s="349"/>
      <c r="T22" s="293">
        <f>C22+D22-L22</f>
        <v>0</v>
      </c>
      <c r="U22" s="9">
        <f>T22+E22-M22</f>
        <v>0</v>
      </c>
      <c r="V22">
        <f t="shared" si="44"/>
        <v>0</v>
      </c>
      <c r="W22">
        <f t="shared" si="44"/>
        <v>0</v>
      </c>
      <c r="X22">
        <f t="shared" si="44"/>
        <v>0</v>
      </c>
      <c r="Y22">
        <f t="shared" si="44"/>
        <v>0</v>
      </c>
      <c r="Z22">
        <f t="shared" si="44"/>
        <v>0</v>
      </c>
    </row>
    <row r="23" spans="1:27">
      <c r="A23" s="136"/>
      <c r="B23" s="136"/>
      <c r="C23" s="431">
        <v>0</v>
      </c>
      <c r="D23" s="439">
        <v>0</v>
      </c>
      <c r="E23" s="291">
        <v>0</v>
      </c>
      <c r="F23" s="136">
        <v>0</v>
      </c>
      <c r="G23" s="439">
        <v>0</v>
      </c>
      <c r="H23" s="431">
        <v>0</v>
      </c>
      <c r="I23" s="431">
        <v>0</v>
      </c>
      <c r="J23" s="431">
        <v>0</v>
      </c>
      <c r="K23" s="349"/>
      <c r="L23" s="292">
        <f t="shared" si="45"/>
        <v>0</v>
      </c>
      <c r="M23" s="349">
        <f t="shared" si="46"/>
        <v>0</v>
      </c>
      <c r="N23" s="349">
        <f t="shared" si="47"/>
        <v>0</v>
      </c>
      <c r="O23" s="349">
        <f t="shared" si="48"/>
        <v>0</v>
      </c>
      <c r="P23" s="349">
        <f t="shared" si="49"/>
        <v>0</v>
      </c>
      <c r="Q23" s="349">
        <f t="shared" si="50"/>
        <v>0</v>
      </c>
      <c r="R23" s="349">
        <f t="shared" si="51"/>
        <v>0</v>
      </c>
      <c r="S23" s="349"/>
      <c r="T23" s="293">
        <f>C23+D23-L23</f>
        <v>0</v>
      </c>
      <c r="U23" s="9">
        <f>T23+E23-M23</f>
        <v>0</v>
      </c>
      <c r="V23">
        <f t="shared" si="44"/>
        <v>0</v>
      </c>
      <c r="W23">
        <f t="shared" si="44"/>
        <v>0</v>
      </c>
      <c r="X23">
        <f t="shared" si="44"/>
        <v>0</v>
      </c>
      <c r="Y23">
        <f t="shared" si="44"/>
        <v>0</v>
      </c>
      <c r="Z23">
        <f t="shared" si="44"/>
        <v>0</v>
      </c>
    </row>
    <row r="24" spans="1:27">
      <c r="A24" s="136"/>
      <c r="B24" s="136"/>
      <c r="C24" s="431">
        <v>0</v>
      </c>
      <c r="D24" s="439">
        <v>0</v>
      </c>
      <c r="E24" s="291">
        <v>0</v>
      </c>
      <c r="F24" s="136">
        <v>0</v>
      </c>
      <c r="G24" s="439">
        <v>0</v>
      </c>
      <c r="H24" s="431">
        <v>0</v>
      </c>
      <c r="I24" s="431">
        <v>0</v>
      </c>
      <c r="J24" s="431">
        <v>0</v>
      </c>
      <c r="K24" s="349"/>
      <c r="L24" s="292">
        <f t="shared" si="45"/>
        <v>0</v>
      </c>
      <c r="M24" s="349">
        <f t="shared" si="46"/>
        <v>0</v>
      </c>
      <c r="N24" s="349">
        <f t="shared" si="47"/>
        <v>0</v>
      </c>
      <c r="O24" s="349">
        <f t="shared" si="48"/>
        <v>0</v>
      </c>
      <c r="P24" s="349">
        <f t="shared" si="49"/>
        <v>0</v>
      </c>
      <c r="Q24" s="349">
        <f t="shared" si="50"/>
        <v>0</v>
      </c>
      <c r="R24" s="349">
        <f t="shared" si="51"/>
        <v>0</v>
      </c>
      <c r="S24" s="349"/>
      <c r="T24" s="293">
        <f>C24+D24-L24</f>
        <v>0</v>
      </c>
      <c r="U24" s="9">
        <f>T24+E24-M24</f>
        <v>0</v>
      </c>
      <c r="V24">
        <f t="shared" si="44"/>
        <v>0</v>
      </c>
      <c r="W24">
        <f t="shared" si="44"/>
        <v>0</v>
      </c>
      <c r="X24">
        <f t="shared" si="44"/>
        <v>0</v>
      </c>
      <c r="Y24">
        <f t="shared" si="44"/>
        <v>0</v>
      </c>
      <c r="Z24">
        <f t="shared" si="44"/>
        <v>0</v>
      </c>
    </row>
    <row r="25" spans="1:27">
      <c r="A25" s="4" t="s">
        <v>242</v>
      </c>
      <c r="B25" s="4"/>
      <c r="C25" s="432">
        <f t="shared" ref="C25:J25" si="52">SUM(C19:C24)</f>
        <v>0</v>
      </c>
      <c r="D25" s="436">
        <f t="shared" si="52"/>
        <v>0</v>
      </c>
      <c r="E25" s="436">
        <f t="shared" si="52"/>
        <v>0</v>
      </c>
      <c r="F25" s="284">
        <f t="shared" si="52"/>
        <v>0</v>
      </c>
      <c r="G25" s="5">
        <f t="shared" si="52"/>
        <v>0</v>
      </c>
      <c r="H25" s="5">
        <f t="shared" si="52"/>
        <v>0</v>
      </c>
      <c r="I25" s="5">
        <f t="shared" si="52"/>
        <v>0</v>
      </c>
      <c r="J25" s="5">
        <f t="shared" si="52"/>
        <v>0</v>
      </c>
      <c r="L25" s="444">
        <f t="shared" ref="L25:M25" si="53">SUM(L19:L24)</f>
        <v>0</v>
      </c>
      <c r="M25" s="444">
        <f t="shared" si="53"/>
        <v>0</v>
      </c>
      <c r="N25" s="444">
        <f>SUM(N19:N24)</f>
        <v>0</v>
      </c>
      <c r="O25" s="444">
        <f>SUM(O19:O24)</f>
        <v>0</v>
      </c>
      <c r="P25" s="444">
        <f>SUM(P19:P24)</f>
        <v>0</v>
      </c>
      <c r="Q25" s="444">
        <f>SUM(Q19:Q24)</f>
        <v>0</v>
      </c>
      <c r="R25" s="444">
        <f>SUM(R19:R24)</f>
        <v>0</v>
      </c>
      <c r="T25" s="444">
        <f t="shared" ref="T25" si="54">SUM(T19:T24)</f>
        <v>0</v>
      </c>
      <c r="U25" s="444">
        <f t="shared" ref="U25" si="55">SUM(U19:U24)</f>
        <v>0</v>
      </c>
      <c r="V25" s="445">
        <f>SUM(V19:V24)</f>
        <v>0</v>
      </c>
      <c r="W25" s="444">
        <f>SUM(W19:W24)</f>
        <v>0</v>
      </c>
      <c r="X25" s="444">
        <f>SUM(X19:X24)</f>
        <v>0</v>
      </c>
      <c r="Y25" s="444">
        <f>SUM(Y19:Y24)</f>
        <v>0</v>
      </c>
      <c r="Z25" s="444">
        <f>SUM(Z19:Z24)</f>
        <v>0</v>
      </c>
    </row>
    <row r="26" spans="1:27">
      <c r="A26" s="2" t="s">
        <v>246</v>
      </c>
      <c r="B26" s="2"/>
      <c r="C26" s="2"/>
      <c r="D26" s="437"/>
      <c r="E26" s="437"/>
      <c r="F26" s="3"/>
      <c r="G26" s="3"/>
      <c r="H26" s="3"/>
      <c r="I26" s="3"/>
      <c r="J26" s="3"/>
      <c r="L26" s="443"/>
      <c r="M26" s="443"/>
      <c r="N26" s="362"/>
      <c r="O26" s="362"/>
      <c r="P26" s="362"/>
      <c r="Q26" s="362"/>
      <c r="R26" s="362"/>
      <c r="T26" s="443"/>
      <c r="U26" s="443"/>
      <c r="V26" s="362"/>
      <c r="W26" s="362"/>
      <c r="X26" s="362"/>
      <c r="Y26" s="362"/>
      <c r="Z26" s="362"/>
    </row>
    <row r="27" spans="1:27">
      <c r="A27" t="s">
        <v>247</v>
      </c>
      <c r="B27" s="136"/>
      <c r="C27" s="438">
        <v>0</v>
      </c>
      <c r="D27" s="439">
        <v>0</v>
      </c>
      <c r="E27" s="439">
        <v>0</v>
      </c>
      <c r="F27" s="440">
        <v>0</v>
      </c>
      <c r="G27" s="438">
        <v>0</v>
      </c>
      <c r="H27" s="438">
        <v>0</v>
      </c>
      <c r="I27" s="438">
        <v>0</v>
      </c>
      <c r="J27" s="438">
        <v>0</v>
      </c>
      <c r="K27" s="349"/>
      <c r="L27" s="292">
        <f>($L$5-B27+1)*(C27+D27)*$B$50</f>
        <v>0</v>
      </c>
      <c r="M27" s="349">
        <f>IF(($M$5-B27)*$B$50*(C27+D27+E27)&lt;(C27+D27+E27),(C27+D27+E27)*$B$50,0)</f>
        <v>0</v>
      </c>
      <c r="N27" s="349">
        <f>IF(($N$5-B27)*$B$50*(C27+D27+E27+F27)&lt;(C27+D27+E27+F27),(C27+D27+E27+F27)*$B$50,0)</f>
        <v>0</v>
      </c>
      <c r="O27" s="349">
        <f>IF(($O$5-B27)*$B$50*(C27+D27+E27+F27+G27)&lt;(C27+D27+E27+F27+G27),(C27+D27+E27+F27+G27)*$B$50,0)</f>
        <v>0</v>
      </c>
      <c r="P27" s="349">
        <f>IF(($P$5-B27)*$B$50*(C27+D27+E27+F27+G27+H27)&lt;(C27+D27+E27+F27+G27+H27),(C27+D27+E27+F27+G27+H27)*$B$50,0)</f>
        <v>0</v>
      </c>
      <c r="Q27" s="349">
        <f>IF(($Q$5-B27)*$B$50*(C27+D27+E27+F27+G27+H27+I27)&lt;(C27+D27+E27+F27+G27+H27+I27),(C27+D27+E27+F27+G27+H27+I27)*$B$50,0)</f>
        <v>0</v>
      </c>
      <c r="R27" s="349">
        <f>IF(($R$5-B27)*$B$50*(C27+D27+E27+F27+G27+H27+I27+J27)&lt;(C27+D27+E27+F27+G27+H27+I27+J27),(C27+D27+E27+F27+G27+H27+I27+J27)*$B$50,0)</f>
        <v>0</v>
      </c>
      <c r="S27" s="349"/>
      <c r="T27" s="293">
        <f>C27+D27-L27</f>
        <v>0</v>
      </c>
      <c r="U27" s="9">
        <f>T27+E27-M27</f>
        <v>0</v>
      </c>
      <c r="V27">
        <f t="shared" ref="V27:Z32" si="56">U27+F27-N27</f>
        <v>0</v>
      </c>
      <c r="W27" s="349">
        <f t="shared" si="56"/>
        <v>0</v>
      </c>
      <c r="X27" s="349">
        <f t="shared" si="56"/>
        <v>0</v>
      </c>
      <c r="Y27" s="349">
        <f t="shared" si="56"/>
        <v>0</v>
      </c>
      <c r="Z27" s="349">
        <f t="shared" si="56"/>
        <v>0</v>
      </c>
      <c r="AA27" s="349"/>
    </row>
    <row r="28" spans="1:27">
      <c r="A28" s="3" t="s">
        <v>248</v>
      </c>
      <c r="B28" s="136"/>
      <c r="C28" s="431">
        <v>0</v>
      </c>
      <c r="D28" s="291">
        <v>0</v>
      </c>
      <c r="E28" s="291">
        <v>0</v>
      </c>
      <c r="F28" s="136">
        <v>0</v>
      </c>
      <c r="G28" s="431">
        <v>0</v>
      </c>
      <c r="H28" s="431">
        <v>0</v>
      </c>
      <c r="I28" s="431">
        <v>0</v>
      </c>
      <c r="J28" s="431">
        <v>0</v>
      </c>
      <c r="K28" s="349"/>
      <c r="L28" s="292">
        <f>($L$5-B28+1)*(C28+D28)*$B$51</f>
        <v>0</v>
      </c>
      <c r="M28" s="349">
        <f>IF(($M$5-B28)*$B$51*(C28+D28+E28)&lt;(C28+D28+E28),(C28+D28+E28)*$B$51,0)</f>
        <v>0</v>
      </c>
      <c r="N28" s="349">
        <f>IF(($N$5-B28)*$B$51*(C28+D28+E28+F28)&lt;(C28+D28+E28+F28),(C28+D28+E28+F28)*$B$51,0)</f>
        <v>0</v>
      </c>
      <c r="O28" s="349">
        <f>IF(($O$5-B28)*$B$51*(C28+D28+E28+F28+G28)&lt;(C28+D28+E28+F28+G28),(C28+D28+E28+F28+G28)*$B$51,0)</f>
        <v>0</v>
      </c>
      <c r="P28" s="349">
        <f>IF(($P$5-B28)*$B$51*(C28+D28+E28+F28+G28+H28)&lt;(C28+D28+E28+F28+G28+H28),(C28+D28+E28+F28+G28+H28)*$B$51,0)</f>
        <v>0</v>
      </c>
      <c r="Q28" s="349">
        <f>IF(($Q$5-B28)*$B$51*(C28+D28+E28+F28+G28+H28+I28)&lt;(C28+D28+E28+F28+G28+H28+I28),(C28+D28+E28+F28+G28+H28+I28)*$B$51,0)</f>
        <v>0</v>
      </c>
      <c r="R28" s="349">
        <f>IF(($R$5-B28)*$B$51*(C28+D28+E28+F28+G28+H28+I28+J28)&lt;(C28+D28+E28+F28+G28+H28+I28+J28),(C28+D28+E28+F28+G28+H28+I28+J28)*$B$51,0)</f>
        <v>0</v>
      </c>
      <c r="S28" s="349"/>
      <c r="T28" s="293">
        <f>C28+D28-L28</f>
        <v>0</v>
      </c>
      <c r="U28" s="9">
        <f>T28+E28-M28</f>
        <v>0</v>
      </c>
      <c r="V28">
        <f t="shared" si="56"/>
        <v>0</v>
      </c>
      <c r="W28" s="349">
        <f t="shared" si="56"/>
        <v>0</v>
      </c>
      <c r="X28" s="349">
        <f t="shared" si="56"/>
        <v>0</v>
      </c>
      <c r="Y28" s="349">
        <f t="shared" si="56"/>
        <v>0</v>
      </c>
      <c r="Z28" s="349">
        <f t="shared" si="56"/>
        <v>0</v>
      </c>
      <c r="AA28" s="349"/>
    </row>
    <row r="29" spans="1:27">
      <c r="A29" s="3" t="s">
        <v>249</v>
      </c>
      <c r="B29" s="136"/>
      <c r="C29" s="431">
        <v>0</v>
      </c>
      <c r="D29" s="291">
        <v>0</v>
      </c>
      <c r="E29" s="291">
        <v>0</v>
      </c>
      <c r="F29" s="136">
        <v>0</v>
      </c>
      <c r="G29" s="431">
        <v>0</v>
      </c>
      <c r="H29" s="431">
        <v>0</v>
      </c>
      <c r="I29" s="431">
        <v>0</v>
      </c>
      <c r="J29" s="431">
        <v>0</v>
      </c>
      <c r="K29" s="349"/>
      <c r="L29" s="292">
        <f>($L$5-B29+1)*(C29+D29)*$B$55</f>
        <v>0</v>
      </c>
      <c r="M29" s="349">
        <f>IF(($M$5-B29)*$B$55*(C29+D29+E29)&lt;(C29+D29+E29),(C29+D29+E29)*$B$55,0)</f>
        <v>0</v>
      </c>
      <c r="N29" s="349">
        <f>IF(($N$5-B29)*$B$55*(C29+D29+E29+F29)&lt;(C29+D29+E29+F29),(C29+D29+E29+F29)*$B$55,0)</f>
        <v>0</v>
      </c>
      <c r="O29" s="349">
        <f>IF(($O$5-B29)*$B$55*(C29+D29+E29+F29+G29)&lt;(C29+D29+E29+F29+G29),(C29+D29+E29+F29+G29)*$B$55,0)</f>
        <v>0</v>
      </c>
      <c r="P29" s="349">
        <f>IF(($P$5-B29)*$B$55*(C29+D29+E29+F29+G29+H29)&lt;(C29+D29+E29+F29+G29+H29),(C29+D29+E29+F29+G29+H29)*$B$55,0)</f>
        <v>0</v>
      </c>
      <c r="Q29" s="349">
        <f>IF(($Q$5-B29)*$B$55*(C29+D29+E29+F29+G29+H29+I29)&lt;(C29+D29+E29+F29+G29+H29+I29),(C29+D29+E29+F29+G29+H29+I29)*$B$55,0)</f>
        <v>0</v>
      </c>
      <c r="R29" s="349">
        <f>IF(($R$5-B29)*$B$55*(C29+D29+E29+F29+G29+H29+I29+J29)&lt;(C29+D29+E29+F29+G29+H29+I29+J29),(C29+D29+E29+F29+G29+H29+I29+J29)*$B$55,0)</f>
        <v>0</v>
      </c>
      <c r="S29" s="349"/>
      <c r="T29" s="293">
        <f>C29+D29-L29</f>
        <v>0</v>
      </c>
      <c r="U29" s="9">
        <f>T29+E29-M29</f>
        <v>0</v>
      </c>
      <c r="V29">
        <f t="shared" si="56"/>
        <v>0</v>
      </c>
      <c r="W29" s="349">
        <f t="shared" si="56"/>
        <v>0</v>
      </c>
      <c r="X29" s="349">
        <f t="shared" si="56"/>
        <v>0</v>
      </c>
      <c r="Y29" s="349">
        <f t="shared" si="56"/>
        <v>0</v>
      </c>
      <c r="Z29" s="349">
        <f t="shared" si="56"/>
        <v>0</v>
      </c>
      <c r="AA29" s="349"/>
    </row>
    <row r="30" spans="1:27">
      <c r="A30" s="3" t="s">
        <v>250</v>
      </c>
      <c r="B30" s="136"/>
      <c r="C30" s="431">
        <v>0</v>
      </c>
      <c r="D30" s="291">
        <v>0</v>
      </c>
      <c r="E30" s="291">
        <v>0</v>
      </c>
      <c r="F30" s="136">
        <v>0</v>
      </c>
      <c r="G30" s="431">
        <v>0</v>
      </c>
      <c r="H30" s="431">
        <v>0</v>
      </c>
      <c r="I30" s="431">
        <v>0</v>
      </c>
      <c r="J30" s="431">
        <v>0</v>
      </c>
      <c r="K30" s="349"/>
      <c r="L30" s="292">
        <f>($L$5-B30+1)*(C30+D30)*$B$56</f>
        <v>0</v>
      </c>
      <c r="M30" s="349">
        <f>IF(($M$5-B30)*$B$56*(C30+D30+E30)&lt;(C30+D30+E30),(C30+D30+E30)*$B$56,0)</f>
        <v>0</v>
      </c>
      <c r="N30" s="349">
        <f>IF(($N$5-B30)*$B$56*(C30+D30+E30+F30)&lt;(C30+D30+E30+F30),(C30+D30+E30+F30)*$B$56,0)</f>
        <v>0</v>
      </c>
      <c r="O30" s="349">
        <f>IF(($O$5-B30)*$B$56*(C30+D30+E30+F30+G30)&lt;(C30+D30+E30+F30+G30),(C30+D30+E30+F30+G30)*$B$56,0)</f>
        <v>0</v>
      </c>
      <c r="P30" s="349">
        <f>IF(($P$5-B30)*$B$56*(C30+D30+E30+F30+G30+H30)&lt;(C30+D30+E30+F30+G30+H30),(C30+D30+E30+F30+G30+H30)*$B$56,0)</f>
        <v>0</v>
      </c>
      <c r="Q30" s="349">
        <f>IF(($Q$5-B30)*$B$56*(C30+D30+E30+F30+G30+H30+I30)&lt;(C30+D30+E30+F30+G30+H30+I30),(C30+D30+E30+F30+G30+H30+I30)*$B$56,0)</f>
        <v>0</v>
      </c>
      <c r="R30" s="349">
        <f>IF(($R$5-B30)*$B$56*(C30+D30+E30+F30+G30+H30+I30+J30)&lt;(C30+D30+E30+F30+G30+H30+I30+J30),(C30+D30+E30+F30+G30+H30+I30+J30)*$B$56,0)</f>
        <v>0</v>
      </c>
      <c r="S30" s="349"/>
      <c r="T30" s="293">
        <f>C30+D30-L30</f>
        <v>0</v>
      </c>
      <c r="U30" s="9">
        <f>T30+E30-M30</f>
        <v>0</v>
      </c>
      <c r="V30">
        <f t="shared" si="56"/>
        <v>0</v>
      </c>
      <c r="W30" s="349">
        <f t="shared" si="56"/>
        <v>0</v>
      </c>
      <c r="X30" s="349">
        <f t="shared" si="56"/>
        <v>0</v>
      </c>
      <c r="Y30" s="349">
        <f t="shared" si="56"/>
        <v>0</v>
      </c>
      <c r="Z30" s="349">
        <f t="shared" si="56"/>
        <v>0</v>
      </c>
      <c r="AA30" s="349"/>
    </row>
    <row r="31" spans="1:27">
      <c r="A31" s="3" t="s">
        <v>250</v>
      </c>
      <c r="B31" s="136"/>
      <c r="C31" s="431">
        <v>0</v>
      </c>
      <c r="D31" s="291">
        <v>0</v>
      </c>
      <c r="E31" s="291">
        <v>0</v>
      </c>
      <c r="F31" s="136">
        <v>0</v>
      </c>
      <c r="G31" s="431">
        <v>0</v>
      </c>
      <c r="H31" s="431">
        <v>0</v>
      </c>
      <c r="I31" s="431">
        <v>0</v>
      </c>
      <c r="J31" s="431">
        <v>0</v>
      </c>
      <c r="K31" s="349"/>
      <c r="L31" s="292">
        <f>($L$5-B31+1)*(C31+D31)*$B$56</f>
        <v>0</v>
      </c>
      <c r="M31" s="349">
        <f>IF(($M$5-B31)*$B$56*(C31+D31+E31)&lt;(C31+D31+E31),(C31+D31+E31)*$B$56,0)</f>
        <v>0</v>
      </c>
      <c r="N31" s="349">
        <f>IF(($N$5-B31)*$B$56*(C31+D31+E31+F31)&lt;(C31+D31+E31+F31),(C31+D31+E31+F31)*$B$56,0)</f>
        <v>0</v>
      </c>
      <c r="O31" s="349">
        <f>IF(($O$5-B31)*$B$56*(C31+D31+E31+F31+G31)&lt;(C31+D31+E31+F31+G31),(C31+D31+E31+F31+G31)*$B$56,0)</f>
        <v>0</v>
      </c>
      <c r="P31" s="349">
        <f>IF(($P$5-B31)*$B$56*(C31+D31+E31+F31+G31+H31)&lt;(C31+D31+E31+F31+G31+H31),(C31+D31+E31+F31+G31+H31)*$B$56,0)</f>
        <v>0</v>
      </c>
      <c r="Q31" s="349">
        <f>IF(($Q$5-B31)*$B$56*(C31+D31+E31+F31+G31+H31+I31)&lt;(C31+D31+E31+F31+G31+H31+I31),(C31+D31+E31+F31+G31+H31+I31)*$B$56,0)</f>
        <v>0</v>
      </c>
      <c r="R31" s="349">
        <f>IF(($R$5-B31)*$B$56*(C31+D31+E31+F31+G31+H31+I31+J31)&lt;(C31+D31+E31+F31+G31+H31+I31+J31),(C31+D31+E31+F31+G31+H31+I31+J31)*$B$56,0)</f>
        <v>0</v>
      </c>
      <c r="S31" s="349"/>
      <c r="T31" s="293"/>
      <c r="U31" s="9"/>
      <c r="W31" s="349"/>
      <c r="X31" s="349"/>
      <c r="Y31" s="349"/>
      <c r="Z31" s="349"/>
      <c r="AA31" s="349"/>
    </row>
    <row r="32" spans="1:27">
      <c r="A32" s="3" t="s">
        <v>251</v>
      </c>
      <c r="B32" s="136"/>
      <c r="C32" s="431">
        <v>0</v>
      </c>
      <c r="D32" s="291">
        <v>0</v>
      </c>
      <c r="E32" s="291">
        <v>0</v>
      </c>
      <c r="F32" s="136">
        <v>0</v>
      </c>
      <c r="G32" s="431">
        <v>0</v>
      </c>
      <c r="H32" s="431">
        <v>0</v>
      </c>
      <c r="I32" s="431">
        <v>0</v>
      </c>
      <c r="J32" s="431">
        <v>0</v>
      </c>
      <c r="K32" s="349"/>
      <c r="L32" s="292">
        <f>($L$5-B32+1)*(C32+D32)*$B$57</f>
        <v>0</v>
      </c>
      <c r="M32" s="349">
        <f>IF(($M$5-B32)*$B$57*(C32+D32+E32)&lt;(C32+D32+E32),(C32+D32+E32)*$B$57,0)</f>
        <v>0</v>
      </c>
      <c r="N32" s="349">
        <f>IF(($N$5-B32)*$B$57*(C32+D32+E32+F32)&lt;(C32+D32+E32+F32),(C32+D32+E32+F32)*$B$57,0)</f>
        <v>0</v>
      </c>
      <c r="O32" s="349">
        <f>IF(($O$5-B32)*$B$57*(C32+D32+E32+F32+G32)&lt;(C32+D32+E32+F32+G32),(C32+D32+E32+F32+G32)*$B$57,0)</f>
        <v>0</v>
      </c>
      <c r="P32" s="349">
        <f>IF(($P$5-B32)*$B$57*(C32+D32+E32+F32+G32+H32)&lt;(C32+D32+E32+F32+G32+H32),(C32+D32+E32+F32+G32+H32)*$B$57,0)</f>
        <v>0</v>
      </c>
      <c r="Q32" s="349">
        <f>IF(($Q$5-B32)*$B$57*(C32+D32+E32+F32+G32+H32+I32)&lt;(C32+D32+E32+F32+G32+H32+I32),(C32+D32+E32+F32+G32+H32+I32)*$B$57,0)</f>
        <v>0</v>
      </c>
      <c r="R32" s="349">
        <f>IF(($R$5-B32)*$B$57*(C32+D32+E32+F32+G32+H32+I32+J32)&lt;(C32+D32+E32+F32+G32+H32+I32+J32),(C32+D32+E32+F32+G32+H32+I32+J32)*$B$57,0)</f>
        <v>0</v>
      </c>
      <c r="S32" s="349"/>
      <c r="T32" s="293">
        <f>C32+D32-L32</f>
        <v>0</v>
      </c>
      <c r="U32" s="9">
        <f>T32+E32-M32</f>
        <v>0</v>
      </c>
      <c r="V32">
        <f t="shared" si="56"/>
        <v>0</v>
      </c>
      <c r="W32" s="349">
        <f t="shared" si="56"/>
        <v>0</v>
      </c>
      <c r="X32" s="349">
        <f t="shared" si="56"/>
        <v>0</v>
      </c>
      <c r="Y32" s="349">
        <f t="shared" si="56"/>
        <v>0</v>
      </c>
      <c r="Z32" s="349">
        <f t="shared" si="56"/>
        <v>0</v>
      </c>
      <c r="AA32" s="349"/>
    </row>
    <row r="33" spans="1:27">
      <c r="A33" s="4" t="s">
        <v>242</v>
      </c>
      <c r="B33" s="4"/>
      <c r="C33" s="432">
        <f t="shared" ref="C33:J33" si="57">SUM(C27:C32)</f>
        <v>0</v>
      </c>
      <c r="D33" s="284">
        <f t="shared" si="57"/>
        <v>0</v>
      </c>
      <c r="E33" s="284">
        <f t="shared" si="57"/>
        <v>0</v>
      </c>
      <c r="F33" s="284">
        <f t="shared" si="57"/>
        <v>0</v>
      </c>
      <c r="G33" s="5">
        <f t="shared" si="57"/>
        <v>0</v>
      </c>
      <c r="H33" s="5">
        <f t="shared" si="57"/>
        <v>0</v>
      </c>
      <c r="I33" s="5">
        <f t="shared" si="57"/>
        <v>0</v>
      </c>
      <c r="J33" s="5">
        <f t="shared" si="57"/>
        <v>0</v>
      </c>
      <c r="L33" s="5">
        <f>SUM(L27:L32)</f>
        <v>0</v>
      </c>
      <c r="M33" s="5">
        <f>SUM(M27:M32)</f>
        <v>0</v>
      </c>
      <c r="N33" s="5">
        <f>SUM(N27:N32)</f>
        <v>0</v>
      </c>
      <c r="O33" s="5">
        <f>SUM(O27:O32)</f>
        <v>0</v>
      </c>
      <c r="P33" s="5">
        <f>SUM(P27:P32)</f>
        <v>0</v>
      </c>
      <c r="Q33" s="5">
        <f t="shared" ref="Q33:R33" si="58">SUM(Q27:Q32)</f>
        <v>0</v>
      </c>
      <c r="R33" s="5">
        <f t="shared" si="58"/>
        <v>0</v>
      </c>
      <c r="T33" s="5">
        <f t="shared" ref="T33:Z33" si="59">SUM(T27:T32)</f>
        <v>0</v>
      </c>
      <c r="U33" s="5">
        <f t="shared" si="59"/>
        <v>0</v>
      </c>
      <c r="V33" s="284">
        <f t="shared" si="59"/>
        <v>0</v>
      </c>
      <c r="W33" s="5">
        <f t="shared" si="59"/>
        <v>0</v>
      </c>
      <c r="X33" s="5">
        <f t="shared" si="59"/>
        <v>0</v>
      </c>
      <c r="Y33" s="5">
        <f t="shared" si="59"/>
        <v>0</v>
      </c>
      <c r="Z33" s="5">
        <f t="shared" si="59"/>
        <v>0</v>
      </c>
    </row>
    <row r="34" spans="1:27">
      <c r="A34" s="3"/>
      <c r="B34" s="3"/>
      <c r="C34" s="3"/>
      <c r="D34" s="292"/>
      <c r="E34" s="289"/>
      <c r="F34" s="3"/>
      <c r="G34" s="3"/>
      <c r="H34" s="3"/>
      <c r="I34" s="3"/>
      <c r="J34" s="3"/>
      <c r="L34" s="292"/>
      <c r="M34" s="289"/>
      <c r="T34" s="292"/>
      <c r="U34" s="292"/>
    </row>
    <row r="35" spans="1:27">
      <c r="A35" s="450" t="s">
        <v>252</v>
      </c>
      <c r="B35" s="450"/>
      <c r="C35" s="451">
        <f t="shared" ref="C35:J35" si="60">SUM(C17+C25+C33)</f>
        <v>0</v>
      </c>
      <c r="D35" s="452">
        <f t="shared" si="60"/>
        <v>0</v>
      </c>
      <c r="E35" s="452">
        <f t="shared" si="60"/>
        <v>0</v>
      </c>
      <c r="F35" s="285">
        <f t="shared" si="60"/>
        <v>0</v>
      </c>
      <c r="G35" s="6">
        <f t="shared" si="60"/>
        <v>0</v>
      </c>
      <c r="H35" s="6">
        <f t="shared" si="60"/>
        <v>0</v>
      </c>
      <c r="I35" s="6">
        <f t="shared" si="60"/>
        <v>0</v>
      </c>
      <c r="J35" s="6">
        <f t="shared" si="60"/>
        <v>0</v>
      </c>
      <c r="L35" s="455">
        <f>SUM(L17+L25+L33)</f>
        <v>0</v>
      </c>
      <c r="M35" s="455">
        <f>SUM(M17+M25+M33)</f>
        <v>0</v>
      </c>
      <c r="N35" s="6">
        <f>SUM(N17+N25+N33)</f>
        <v>0</v>
      </c>
      <c r="O35" s="6">
        <f>SUM(O17+O25+O33)</f>
        <v>0</v>
      </c>
      <c r="P35" s="6">
        <f>SUM(P17+P25+P33)</f>
        <v>0</v>
      </c>
      <c r="Q35" s="6">
        <f t="shared" ref="Q35:R35" si="61">SUM(Q17+Q25+Q33)</f>
        <v>0</v>
      </c>
      <c r="R35" s="6">
        <f t="shared" si="61"/>
        <v>0</v>
      </c>
      <c r="T35" s="455">
        <f t="shared" ref="T35:Z35" si="62">SUM(T17+T25+T33)</f>
        <v>0</v>
      </c>
      <c r="U35" s="455">
        <f t="shared" si="62"/>
        <v>0</v>
      </c>
      <c r="V35" s="285">
        <f t="shared" si="62"/>
        <v>0</v>
      </c>
      <c r="W35" s="6">
        <f t="shared" si="62"/>
        <v>0</v>
      </c>
      <c r="X35" s="6">
        <f t="shared" si="62"/>
        <v>0</v>
      </c>
      <c r="Y35" s="6">
        <f t="shared" si="62"/>
        <v>0</v>
      </c>
      <c r="Z35" s="6">
        <f t="shared" si="62"/>
        <v>0</v>
      </c>
    </row>
    <row r="36" spans="1:27">
      <c r="A36" s="3"/>
      <c r="B36" s="3"/>
      <c r="C36" s="3"/>
      <c r="D36" s="3"/>
      <c r="E36" s="3"/>
      <c r="F36" s="3"/>
      <c r="G36" s="3"/>
      <c r="H36" s="3"/>
      <c r="I36" s="3"/>
      <c r="J36" s="3"/>
      <c r="L36" s="456"/>
      <c r="M36" s="456"/>
      <c r="T36" s="456"/>
      <c r="U36" s="456"/>
    </row>
    <row r="37" spans="1:27" ht="27.75" customHeight="1">
      <c r="A37" s="453" t="s">
        <v>253</v>
      </c>
      <c r="B37" s="454"/>
      <c r="C37" s="464">
        <v>0</v>
      </c>
      <c r="D37" s="454">
        <v>0</v>
      </c>
      <c r="E37" s="433">
        <v>0</v>
      </c>
      <c r="F37" s="286">
        <v>0</v>
      </c>
      <c r="G37" s="5">
        <v>0</v>
      </c>
      <c r="H37" s="5">
        <v>0</v>
      </c>
      <c r="I37" s="5">
        <v>0</v>
      </c>
      <c r="J37" s="5">
        <v>0</v>
      </c>
      <c r="L37" s="449">
        <f>($L$5-B37+1)*(C37+D37)*$B$61</f>
        <v>0</v>
      </c>
      <c r="M37" s="396">
        <f>IF(($M$5-B37)*$B$61*(C37+D37+E37)&lt;(C37+D37+E37),(C37+D37+E37)*$B$61,0)</f>
        <v>0</v>
      </c>
      <c r="N37" s="393">
        <f>IF(($N$5-B37)*$B$61*(C37+D37+E37+F37)&lt;(C37+D37+E37+F37),(C37+D37+E37+F37)*$B$61,0)</f>
        <v>0</v>
      </c>
      <c r="O37" s="393">
        <f>IF(($O$5-B37)*$B$61*(C37+D37+E37+F37+G37)&lt;(C37+D37+E37+F37+G37),(C37+D37+E37+F37+G37)*$B$61,0)</f>
        <v>0</v>
      </c>
      <c r="P37" s="393">
        <f>IF(($P$5-B37)*$B$61*(C37+D37+E37+F37+G37+H37)&lt;(C37+D37+E37+F37+G37+H37),(C37+D37+E37+F37+G37+H37)*$B$61,0)</f>
        <v>0</v>
      </c>
      <c r="Q37" s="393">
        <f>IF(($Q$5-B37)*$B$61*(C37+D37+E37+F37+G37+H37+I37)&lt;(C37+D37+E37+F37+G37+H37+I37),(C37+D37+E37+F37+G37+H37+I37)*$B$61,0)</f>
        <v>0</v>
      </c>
      <c r="R37" s="393">
        <f>IF(($R$5-B37)*$B$61*(C37+D37+E37+F37+G37+H37+I37+J37)&lt;(C37+D37+E37+F37+G37+H37+I37+J37),(C37+D37+E37+F37+G37+H37+I37+J37)*$B$61,0)</f>
        <v>0</v>
      </c>
      <c r="T37" s="457">
        <f>C37+D37-L37</f>
        <v>0</v>
      </c>
      <c r="U37" s="418">
        <f>T37+E37-M37</f>
        <v>0</v>
      </c>
      <c r="V37" s="393">
        <f t="shared" ref="V37:Z37" si="63">U37+F37-N37</f>
        <v>0</v>
      </c>
      <c r="W37" s="393">
        <f t="shared" si="63"/>
        <v>0</v>
      </c>
      <c r="X37" s="393">
        <f t="shared" si="63"/>
        <v>0</v>
      </c>
      <c r="Y37" s="393">
        <f t="shared" si="63"/>
        <v>0</v>
      </c>
      <c r="Z37" s="393">
        <f t="shared" si="63"/>
        <v>0</v>
      </c>
    </row>
    <row r="38" spans="1:27">
      <c r="A38" s="3"/>
      <c r="B38" s="3"/>
      <c r="C38" s="3"/>
      <c r="D38" s="3"/>
      <c r="E38" s="3"/>
      <c r="F38" s="3"/>
      <c r="G38" s="3"/>
      <c r="H38" s="3"/>
      <c r="I38" s="3"/>
      <c r="J38" s="3"/>
      <c r="L38" s="292"/>
      <c r="M38" s="289"/>
      <c r="T38" s="456"/>
      <c r="U38" s="456"/>
      <c r="V38" s="362"/>
      <c r="W38" s="362"/>
      <c r="X38" s="362"/>
      <c r="Y38" s="362"/>
      <c r="Z38" s="362"/>
    </row>
    <row r="39" spans="1:27" ht="30">
      <c r="A39" s="453" t="s">
        <v>254</v>
      </c>
      <c r="B39" s="454">
        <v>0</v>
      </c>
      <c r="C39" s="434">
        <v>0</v>
      </c>
      <c r="D39" s="434">
        <v>0</v>
      </c>
      <c r="E39" s="433">
        <v>0</v>
      </c>
      <c r="F39" s="286">
        <v>0</v>
      </c>
      <c r="G39" s="5"/>
      <c r="H39" s="5"/>
      <c r="I39" s="5"/>
      <c r="J39" s="5"/>
      <c r="L39" s="441">
        <f>($L$5-B39+1)*(C39+D39)*$B$63</f>
        <v>0</v>
      </c>
      <c r="M39" s="393">
        <f>IF(($M$5-B39)*$B$63*(C39+D39+E39)&lt;(C39+D39+E39),(C39+D39+E39)*$B$63,0)</f>
        <v>0</v>
      </c>
      <c r="N39" s="393">
        <f>IF(($N$5-B39)*$B$63*(C39+D39+E39+F39)&lt;(C39+D39+E39+F39),(C39+D39+E39+F39)*$B$63,0)</f>
        <v>0</v>
      </c>
      <c r="O39" s="393">
        <f>IF(($O$5-B39)*$B$63*(C39+D39+E39+F39+G39)&lt;(C39+D39+E39+F39+G39),(C39+D39+E39+F39+G39)*$B$63,0)</f>
        <v>0</v>
      </c>
      <c r="P39" s="393">
        <f>IF(($P$5-B39)*$B$63*(C39+D39+E39+F39+G39+H39)&lt;(C39+D39+E39+F39+G39+H39),(C39+D39+E39+F39+G39+H39)*$B$63,0)</f>
        <v>0</v>
      </c>
      <c r="Q39" s="393">
        <f>IF(($Q$5-B39)*$B$63*(C39+D39+E39+F39+G39+H39+I39)&lt;(C39+D39+E39+F39+G39+H39+I39),(C39+D39+E39+F39+G39+H39+I39)*$B$63,0)</f>
        <v>0</v>
      </c>
      <c r="R39" s="393">
        <f>IF(($R$5-B39)*$B$63*(C39+D39+E39+F39+G39+H39+I39+J39)&lt;(C39+D39+E39+F39+G39+H39+I39+J39),(C39+D39+E39+F39+G39+H39+I39+J39)*$B$63,0)</f>
        <v>0</v>
      </c>
      <c r="T39" s="457">
        <f>C39+D39-L39</f>
        <v>0</v>
      </c>
      <c r="U39" s="458">
        <f>T39+E39-M39</f>
        <v>0</v>
      </c>
      <c r="V39" s="362">
        <f t="shared" ref="V39:Z39" si="64">U39+F39-N39</f>
        <v>0</v>
      </c>
      <c r="W39" s="356">
        <f t="shared" si="64"/>
        <v>0</v>
      </c>
      <c r="X39" s="356">
        <f t="shared" si="64"/>
        <v>0</v>
      </c>
      <c r="Y39" s="356">
        <f t="shared" si="64"/>
        <v>0</v>
      </c>
      <c r="Z39" s="356">
        <f t="shared" si="64"/>
        <v>0</v>
      </c>
      <c r="AA39" s="349"/>
    </row>
    <row r="40" spans="1:27">
      <c r="A40" s="3"/>
      <c r="B40" s="3"/>
      <c r="C40" s="459"/>
      <c r="D40" s="459"/>
      <c r="E40" s="459"/>
      <c r="F40" s="3"/>
      <c r="G40" s="3"/>
      <c r="H40" s="3"/>
      <c r="I40" s="3"/>
      <c r="J40" s="3"/>
      <c r="L40" s="459"/>
      <c r="M40" s="459"/>
      <c r="N40" s="460"/>
      <c r="T40" s="459"/>
      <c r="U40" s="459"/>
      <c r="V40" s="460"/>
    </row>
    <row r="41" spans="1:27" ht="18.75">
      <c r="A41" s="160" t="s">
        <v>255</v>
      </c>
      <c r="B41" s="3"/>
      <c r="C41" s="446">
        <f>C35+C37+C39</f>
        <v>0</v>
      </c>
      <c r="D41" s="447">
        <f>D35+D37+D39</f>
        <v>0</v>
      </c>
      <c r="E41" s="447">
        <f>E35+E37+E39</f>
        <v>0</v>
      </c>
      <c r="F41" s="287">
        <f>F35+F37+F39</f>
        <v>0</v>
      </c>
      <c r="G41" s="161">
        <f t="shared" ref="G41:X41" si="65">G35+G37+G39</f>
        <v>0</v>
      </c>
      <c r="H41" s="161">
        <f t="shared" si="65"/>
        <v>0</v>
      </c>
      <c r="I41" s="161">
        <f t="shared" ref="I41" si="66">I35+I37+I39</f>
        <v>0</v>
      </c>
      <c r="J41" s="161">
        <f t="shared" ref="J41" si="67">J35+J37+J39</f>
        <v>0</v>
      </c>
      <c r="K41" s="50"/>
      <c r="L41" s="448">
        <f t="shared" ref="L41:M41" si="68">L35+L37+L39</f>
        <v>0</v>
      </c>
      <c r="M41" s="447">
        <f t="shared" si="68"/>
        <v>0</v>
      </c>
      <c r="N41" s="448">
        <f t="shared" si="65"/>
        <v>0</v>
      </c>
      <c r="O41" s="161">
        <f t="shared" si="65"/>
        <v>0</v>
      </c>
      <c r="P41" s="161">
        <f t="shared" si="65"/>
        <v>0</v>
      </c>
      <c r="Q41" s="161">
        <f t="shared" ref="Q41:R41" si="69">Q35+Q37+Q39</f>
        <v>0</v>
      </c>
      <c r="R41" s="161">
        <f t="shared" si="69"/>
        <v>0</v>
      </c>
      <c r="S41" s="50"/>
      <c r="T41" s="448">
        <f t="shared" ref="T41:U41" si="70">T35+T37+T39</f>
        <v>0</v>
      </c>
      <c r="U41" s="447">
        <f t="shared" si="70"/>
        <v>0</v>
      </c>
      <c r="V41" s="448">
        <f t="shared" si="65"/>
        <v>0</v>
      </c>
      <c r="W41" s="161">
        <f t="shared" si="65"/>
        <v>0</v>
      </c>
      <c r="X41" s="161">
        <f t="shared" si="65"/>
        <v>0</v>
      </c>
      <c r="Y41" s="161">
        <f t="shared" ref="Y41:Z41" si="71">Y35+Y37+Y39</f>
        <v>0</v>
      </c>
      <c r="Z41" s="161">
        <f t="shared" si="71"/>
        <v>0</v>
      </c>
    </row>
    <row r="42" spans="1:27">
      <c r="A42" s="3"/>
      <c r="B42" s="3"/>
      <c r="C42" s="3"/>
      <c r="D42" s="3"/>
      <c r="E42" s="3"/>
      <c r="F42" s="3"/>
      <c r="G42" s="3"/>
      <c r="H42" s="3"/>
      <c r="I42" s="3"/>
      <c r="J42" s="3"/>
    </row>
    <row r="43" spans="1:27" ht="30" customHeight="1">
      <c r="A43" s="81" t="s">
        <v>256</v>
      </c>
      <c r="B43" s="81"/>
      <c r="C43" s="81"/>
      <c r="D43" s="81"/>
      <c r="E43" s="81"/>
      <c r="F43" s="81" t="s">
        <v>257</v>
      </c>
      <c r="G43" s="81"/>
      <c r="H43" s="81"/>
      <c r="I43" s="81"/>
      <c r="J43" s="81"/>
      <c r="K43" s="81"/>
      <c r="L43" s="81"/>
      <c r="M43" s="81"/>
      <c r="N43" s="81"/>
      <c r="O43" s="81"/>
      <c r="P43" s="81"/>
      <c r="Q43" s="81"/>
      <c r="R43" s="81"/>
      <c r="S43" s="81"/>
      <c r="T43" s="81"/>
      <c r="U43" s="81"/>
      <c r="V43" s="81"/>
      <c r="W43" s="81"/>
      <c r="X43" s="81"/>
    </row>
    <row r="44" spans="1:27">
      <c r="A44" s="81"/>
      <c r="B44" s="81"/>
      <c r="C44" s="81"/>
      <c r="D44" s="81"/>
      <c r="E44" s="81"/>
      <c r="F44" s="81"/>
      <c r="G44" s="81"/>
      <c r="H44" s="81"/>
      <c r="I44" s="81"/>
      <c r="J44" s="81"/>
      <c r="K44" s="81"/>
      <c r="L44" s="81"/>
      <c r="M44" s="81"/>
      <c r="N44" s="81"/>
      <c r="O44" s="81"/>
      <c r="P44" s="81"/>
      <c r="Q44" s="81"/>
      <c r="R44" s="81"/>
      <c r="S44" s="81"/>
      <c r="T44" s="81"/>
      <c r="U44" s="81"/>
      <c r="V44" s="81"/>
      <c r="W44" s="81"/>
      <c r="X44" s="81"/>
    </row>
    <row r="45" spans="1:27" ht="30.75" customHeight="1">
      <c r="A45" s="81" t="s">
        <v>258</v>
      </c>
      <c r="B45" s="81"/>
      <c r="C45" s="81"/>
      <c r="D45" s="81"/>
      <c r="E45" s="81"/>
      <c r="F45" s="81" t="s">
        <v>259</v>
      </c>
      <c r="G45" s="81"/>
      <c r="H45" s="81"/>
      <c r="I45" s="81"/>
      <c r="J45" s="81"/>
      <c r="K45" s="81"/>
      <c r="L45" s="81"/>
      <c r="M45" s="81"/>
      <c r="N45" s="81"/>
      <c r="O45" s="81"/>
      <c r="P45" s="81"/>
      <c r="Q45" s="81"/>
      <c r="R45" s="81"/>
      <c r="S45" s="81"/>
      <c r="T45" s="81"/>
      <c r="U45" s="81"/>
      <c r="V45" s="81"/>
      <c r="W45" s="81"/>
      <c r="X45" s="81"/>
    </row>
    <row r="46" spans="1:27">
      <c r="A46" s="3"/>
      <c r="B46" s="3"/>
      <c r="C46" s="3"/>
      <c r="D46" s="3"/>
      <c r="E46" s="3"/>
      <c r="F46" s="3"/>
      <c r="G46" s="3"/>
      <c r="H46" s="3"/>
      <c r="I46" s="3"/>
      <c r="J46" s="3"/>
    </row>
    <row r="47" spans="1:27" ht="13.5" customHeight="1">
      <c r="C47" s="81"/>
      <c r="D47" s="81"/>
      <c r="E47" s="81"/>
      <c r="F47" s="3"/>
      <c r="G47" s="3"/>
      <c r="H47" s="3"/>
      <c r="I47" s="3"/>
      <c r="J47" s="3"/>
    </row>
    <row r="48" spans="1:27" ht="13.5" customHeight="1">
      <c r="A48" s="100" t="s">
        <v>260</v>
      </c>
      <c r="B48" s="81"/>
      <c r="C48" s="81"/>
      <c r="D48" s="81"/>
      <c r="E48" s="81"/>
      <c r="F48" s="3"/>
      <c r="G48" s="3"/>
      <c r="H48" s="3"/>
      <c r="I48" s="3"/>
      <c r="J48" s="3"/>
    </row>
    <row r="49" spans="1:5" ht="13.5" customHeight="1">
      <c r="A49" s="94" t="s">
        <v>261</v>
      </c>
      <c r="B49" s="95"/>
      <c r="C49" s="281"/>
      <c r="D49" s="281"/>
      <c r="E49" s="281"/>
    </row>
    <row r="50" spans="1:5" ht="13.5" customHeight="1">
      <c r="A50" s="96" t="s">
        <v>262</v>
      </c>
      <c r="B50" s="97">
        <v>0</v>
      </c>
      <c r="C50" s="281"/>
      <c r="D50" s="281"/>
      <c r="E50" s="281"/>
    </row>
    <row r="51" spans="1:5" ht="13.5" customHeight="1">
      <c r="A51" s="96" t="s">
        <v>263</v>
      </c>
      <c r="B51" s="97">
        <v>0.05</v>
      </c>
      <c r="C51" s="281"/>
      <c r="D51" s="281"/>
      <c r="E51" s="281"/>
    </row>
    <row r="52" spans="1:5" ht="13.5" customHeight="1">
      <c r="A52" s="96" t="s">
        <v>264</v>
      </c>
      <c r="B52" s="97">
        <v>0.1</v>
      </c>
      <c r="C52" s="281"/>
      <c r="D52" s="281"/>
      <c r="E52" s="281"/>
    </row>
    <row r="53" spans="1:5" ht="13.5" customHeight="1">
      <c r="A53" s="96" t="s">
        <v>265</v>
      </c>
      <c r="B53" s="97">
        <v>0.1</v>
      </c>
      <c r="C53" s="281"/>
      <c r="D53" s="281"/>
      <c r="E53" s="281"/>
    </row>
    <row r="54" spans="1:5" ht="13.5" customHeight="1">
      <c r="A54" s="96" t="s">
        <v>266</v>
      </c>
      <c r="B54" s="97">
        <v>0.1</v>
      </c>
      <c r="C54" s="281"/>
      <c r="D54" s="281"/>
      <c r="E54" s="281"/>
    </row>
    <row r="55" spans="1:5" ht="13.5" customHeight="1">
      <c r="A55" s="96" t="s">
        <v>267</v>
      </c>
      <c r="B55" s="97">
        <v>0.1</v>
      </c>
      <c r="C55" s="281"/>
      <c r="D55" s="281"/>
      <c r="E55" s="281"/>
    </row>
    <row r="56" spans="1:5" ht="13.5" customHeight="1">
      <c r="A56" s="96" t="s">
        <v>268</v>
      </c>
      <c r="B56" s="97">
        <v>0.2</v>
      </c>
      <c r="C56" s="281"/>
      <c r="D56" s="281"/>
      <c r="E56" s="281"/>
    </row>
    <row r="57" spans="1:5" ht="13.5" customHeight="1">
      <c r="A57" s="96" t="s">
        <v>269</v>
      </c>
      <c r="B57" s="97">
        <v>0.1</v>
      </c>
      <c r="C57" s="281"/>
      <c r="D57" s="281"/>
      <c r="E57" s="281"/>
    </row>
    <row r="58" spans="1:5" ht="13.5" customHeight="1">
      <c r="A58" s="98" t="s">
        <v>270</v>
      </c>
      <c r="B58" s="99">
        <v>0.25</v>
      </c>
      <c r="C58" s="281"/>
    </row>
    <row r="59" spans="1:5" ht="13.5" customHeight="1">
      <c r="A59" s="81" t="s">
        <v>271</v>
      </c>
      <c r="B59" s="99">
        <v>0.25</v>
      </c>
      <c r="C59" s="281"/>
      <c r="D59" s="281"/>
      <c r="E59" s="281"/>
    </row>
    <row r="60" spans="1:5" ht="13.5" customHeight="1">
      <c r="A60" s="162"/>
      <c r="B60" s="163"/>
      <c r="C60" s="281"/>
    </row>
    <row r="61" spans="1:5" ht="13.5" customHeight="1">
      <c r="A61" s="81" t="s">
        <v>272</v>
      </c>
      <c r="B61" s="281">
        <v>0.2</v>
      </c>
      <c r="C61" s="282"/>
      <c r="D61" s="282"/>
      <c r="E61" s="282"/>
    </row>
    <row r="62" spans="1:5" ht="13.5" customHeight="1">
      <c r="A62" s="162"/>
      <c r="B62" s="164"/>
      <c r="C62" s="81"/>
    </row>
    <row r="63" spans="1:5">
      <c r="A63" s="162" t="s">
        <v>273</v>
      </c>
      <c r="B63" s="323">
        <v>0.33333333333333331</v>
      </c>
    </row>
    <row r="64" spans="1:5">
      <c r="A64" t="s">
        <v>274</v>
      </c>
    </row>
  </sheetData>
  <mergeCells count="4">
    <mergeCell ref="D2:E2"/>
    <mergeCell ref="L2:M2"/>
    <mergeCell ref="T2:U2"/>
    <mergeCell ref="D3:E3"/>
  </mergeCells>
  <pageMargins left="0.7" right="0.7" top="0.75" bottom="0.75" header="0.3" footer="0.3"/>
  <pageSetup paperSize="9" orientation="portrait" horizontalDpi="4294967293"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2"/>
  <sheetViews>
    <sheetView zoomScale="98" zoomScaleNormal="98" workbookViewId="0">
      <pane ySplit="4" topLeftCell="A5" activePane="bottomLeft" state="frozen"/>
      <selection pane="bottomLeft" activeCell="A5" sqref="A5"/>
    </sheetView>
  </sheetViews>
  <sheetFormatPr defaultRowHeight="15"/>
  <cols>
    <col min="1" max="1" width="28.7109375" customWidth="1"/>
    <col min="2" max="2" width="6.140625" customWidth="1"/>
    <col min="6" max="6" width="31.5703125" customWidth="1"/>
    <col min="7" max="7" width="33.5703125" customWidth="1"/>
    <col min="8" max="8" width="6.7109375" customWidth="1"/>
    <col min="9" max="9" width="3.42578125" customWidth="1"/>
    <col min="10" max="10" width="15" customWidth="1"/>
    <col min="11" max="11" width="15.140625" customWidth="1"/>
    <col min="12" max="12" width="12.5703125" customWidth="1"/>
    <col min="13" max="14" width="11.5703125" customWidth="1"/>
    <col min="15" max="15" width="12" customWidth="1"/>
  </cols>
  <sheetData>
    <row r="1" spans="1:15" ht="15.75">
      <c r="A1" s="2" t="s">
        <v>275</v>
      </c>
      <c r="K1" s="144" t="str">
        <f>'Prév.de vente et marge brute'!B1</f>
        <v>Rédigé en CFA</v>
      </c>
    </row>
    <row r="2" spans="1:15" ht="15.75">
      <c r="J2" s="18" t="s">
        <v>276</v>
      </c>
      <c r="K2" s="280" t="s">
        <v>277</v>
      </c>
    </row>
    <row r="3" spans="1:15">
      <c r="J3" t="s">
        <v>100</v>
      </c>
      <c r="K3" s="1" t="s">
        <v>50</v>
      </c>
      <c r="L3" s="189" t="s">
        <v>51</v>
      </c>
      <c r="M3" s="189" t="s">
        <v>52</v>
      </c>
      <c r="N3" s="189" t="s">
        <v>53</v>
      </c>
      <c r="O3" s="189" t="s">
        <v>54</v>
      </c>
    </row>
    <row r="4" spans="1:15">
      <c r="J4">
        <f>'Prév.de vente et marge brute'!D3</f>
        <v>2023</v>
      </c>
      <c r="K4" s="329">
        <f>'Prév.de vente et marge brute'!N3</f>
        <v>2024</v>
      </c>
      <c r="L4" s="1">
        <f>'Prév.de vente et marge brute'!R3</f>
        <v>2025</v>
      </c>
      <c r="M4" s="1">
        <f>'Prév.de vente et marge brute'!U3</f>
        <v>2026</v>
      </c>
      <c r="N4" s="1">
        <f>'Prév.de vente et marge brute'!X3</f>
        <v>2027</v>
      </c>
      <c r="O4" s="1">
        <f>'Prév.de vente et marge brute'!AA3</f>
        <v>2028</v>
      </c>
    </row>
    <row r="5" spans="1:15">
      <c r="A5" t="s">
        <v>278</v>
      </c>
      <c r="C5" s="64" t="s">
        <v>279</v>
      </c>
      <c r="K5" s="69">
        <v>15</v>
      </c>
      <c r="L5" s="69">
        <v>15</v>
      </c>
      <c r="M5" s="69">
        <v>15</v>
      </c>
      <c r="N5" s="148">
        <v>15</v>
      </c>
      <c r="O5" s="69">
        <v>15</v>
      </c>
    </row>
    <row r="6" spans="1:15">
      <c r="C6" s="64" t="s">
        <v>280</v>
      </c>
      <c r="I6" t="s">
        <v>281</v>
      </c>
      <c r="J6" s="69">
        <v>0</v>
      </c>
      <c r="K6" s="66">
        <f>(('P&amp;P et Etat Flux de trésorerie'!F9)/360)*K5</f>
        <v>0</v>
      </c>
      <c r="L6" s="66">
        <f>(('P&amp;P et Etat Flux de trésorerie'!H9)/360)*L5</f>
        <v>0</v>
      </c>
      <c r="M6" s="66">
        <f>(('P&amp;P et Etat Flux de trésorerie'!J9)/360)*M5</f>
        <v>0</v>
      </c>
      <c r="N6" s="66">
        <f>(('P&amp;P et Etat Flux de trésorerie'!L9)/360)*N5</f>
        <v>0</v>
      </c>
      <c r="O6" s="66">
        <f>(('P&amp;P et Etat Flux de trésorerie'!N9)/360)*O5</f>
        <v>0</v>
      </c>
    </row>
    <row r="7" spans="1:15">
      <c r="K7" s="40"/>
      <c r="L7" s="40"/>
      <c r="M7" s="40"/>
      <c r="N7" s="40"/>
      <c r="O7" s="40"/>
    </row>
    <row r="8" spans="1:15">
      <c r="A8" t="s">
        <v>282</v>
      </c>
      <c r="C8" t="s">
        <v>283</v>
      </c>
      <c r="I8" t="s">
        <v>81</v>
      </c>
      <c r="K8" s="69">
        <v>7</v>
      </c>
      <c r="L8" s="148">
        <v>10</v>
      </c>
      <c r="M8" s="148">
        <v>15</v>
      </c>
      <c r="N8" s="148">
        <v>15</v>
      </c>
      <c r="O8" s="148">
        <v>15</v>
      </c>
    </row>
    <row r="9" spans="1:15" ht="18.75">
      <c r="C9" t="s">
        <v>284</v>
      </c>
      <c r="H9" s="156">
        <v>0.21</v>
      </c>
      <c r="I9" t="s">
        <v>285</v>
      </c>
      <c r="K9" s="40"/>
      <c r="L9" s="40"/>
      <c r="M9" s="40"/>
      <c r="N9" s="40"/>
      <c r="O9" s="40"/>
    </row>
    <row r="10" spans="1:15">
      <c r="C10" s="3" t="s">
        <v>286</v>
      </c>
      <c r="I10" t="s">
        <v>281</v>
      </c>
      <c r="J10" s="69">
        <v>0</v>
      </c>
      <c r="K10" s="118">
        <f>(('P&amp;P et Etat Flux de trésorerie'!F6*(1+$H$9))/360*K8)</f>
        <v>0</v>
      </c>
      <c r="L10" s="66">
        <f>(('P&amp;P et Etat Flux de trésorerie'!H6*(1+$H$9))/360*L8)</f>
        <v>0</v>
      </c>
      <c r="M10" s="66">
        <f>(('P&amp;P et Etat Flux de trésorerie'!J6*(1+$H$9))/360*M8)</f>
        <v>0</v>
      </c>
      <c r="N10" s="66">
        <f>(('P&amp;P et Etat Flux de trésorerie'!L6*(1+$H$9))/360*N8)</f>
        <v>0</v>
      </c>
      <c r="O10" s="66">
        <f>(('P&amp;P et Etat Flux de trésorerie'!N6*(1+$H$9))/360*O8)</f>
        <v>0</v>
      </c>
    </row>
    <row r="11" spans="1:15">
      <c r="K11" s="40"/>
      <c r="L11" s="40"/>
      <c r="M11" s="40"/>
      <c r="N11" s="40"/>
      <c r="O11" s="40"/>
    </row>
    <row r="12" spans="1:15">
      <c r="A12" t="s">
        <v>287</v>
      </c>
      <c r="C12" s="3" t="s">
        <v>288</v>
      </c>
      <c r="I12" t="s">
        <v>81</v>
      </c>
      <c r="K12" s="69">
        <v>15</v>
      </c>
      <c r="L12" s="148">
        <v>20</v>
      </c>
      <c r="M12" s="148">
        <v>30</v>
      </c>
      <c r="N12" s="148">
        <v>30</v>
      </c>
      <c r="O12" s="148">
        <v>30</v>
      </c>
    </row>
    <row r="13" spans="1:15" ht="15" customHeight="1">
      <c r="C13" s="3" t="s">
        <v>289</v>
      </c>
      <c r="D13" s="3"/>
      <c r="E13" s="3"/>
      <c r="F13" s="3"/>
      <c r="G13" s="3"/>
      <c r="K13" s="40"/>
      <c r="L13" s="40"/>
      <c r="M13" s="40"/>
      <c r="N13" s="40"/>
      <c r="O13" s="40"/>
    </row>
    <row r="14" spans="1:15" ht="31.5" customHeight="1">
      <c r="C14" s="498" t="s">
        <v>290</v>
      </c>
      <c r="D14" s="499"/>
      <c r="E14" s="499"/>
      <c r="F14" s="499"/>
      <c r="G14" s="499"/>
      <c r="H14" s="156">
        <v>0.21</v>
      </c>
      <c r="I14" t="s">
        <v>291</v>
      </c>
      <c r="J14" s="69">
        <v>0</v>
      </c>
      <c r="K14" s="66">
        <f>(('P&amp;P et Etat Flux de trésorerie'!F11+'P&amp;P et Etat Flux de trésorerie'!F21-'P&amp;P et Etat Flux de trésorerie'!F15)*(1+$H$14))/360*K12</f>
        <v>0</v>
      </c>
      <c r="L14" s="66">
        <f>(('P&amp;P et Etat Flux de trésorerie'!H11+'P&amp;P et Etat Flux de trésorerie'!H21-'P&amp;P et Etat Flux de trésorerie'!H15)*(1+$H$14))/360*L12</f>
        <v>0</v>
      </c>
      <c r="M14" s="66">
        <f>(('P&amp;P et Etat Flux de trésorerie'!J11+'P&amp;P et Etat Flux de trésorerie'!J21-'P&amp;P et Etat Flux de trésorerie'!J15)*(1+$H$14))/360*M12</f>
        <v>0</v>
      </c>
      <c r="N14" s="66">
        <f>(('P&amp;P et Etat Flux de trésorerie'!L11+'P&amp;P et Etat Flux de trésorerie'!L21-'P&amp;P et Etat Flux de trésorerie'!L15)*(1+$H$14))/360*N12</f>
        <v>0</v>
      </c>
      <c r="O14" s="66">
        <f>(('P&amp;P et Etat Flux de trésorerie'!N11+'P&amp;P et Etat Flux de trésorerie'!N21-'P&amp;P et Etat Flux de trésorerie'!N15)*(1+$H$14))/360*O12</f>
        <v>0</v>
      </c>
    </row>
    <row r="15" spans="1:15">
      <c r="K15" s="40"/>
      <c r="L15" s="40"/>
      <c r="M15" s="40"/>
      <c r="N15" s="40"/>
      <c r="O15" s="40"/>
    </row>
    <row r="16" spans="1:15">
      <c r="K16" s="40"/>
      <c r="L16" s="40"/>
      <c r="M16" s="40"/>
      <c r="N16" s="40"/>
      <c r="O16" s="40"/>
    </row>
    <row r="17" spans="1:15">
      <c r="A17" s="1" t="s">
        <v>292</v>
      </c>
      <c r="C17" t="s">
        <v>293</v>
      </c>
      <c r="J17" s="118">
        <f>J6+J10-J14</f>
        <v>0</v>
      </c>
      <c r="K17" s="118">
        <f>K6+K10-K14</f>
        <v>0</v>
      </c>
      <c r="L17" s="118">
        <f t="shared" ref="L17:M17" si="0">L6+L10-L14</f>
        <v>0</v>
      </c>
      <c r="M17" s="118">
        <f t="shared" si="0"/>
        <v>0</v>
      </c>
      <c r="N17" s="118">
        <f>N6+N10-N14</f>
        <v>0</v>
      </c>
      <c r="O17" s="118">
        <f t="shared" ref="O17" si="1">O6+O10-O14</f>
        <v>0</v>
      </c>
    </row>
    <row r="20" spans="1:15" ht="15.75">
      <c r="A20" s="229" t="s">
        <v>80</v>
      </c>
      <c r="B20" s="230"/>
      <c r="C20" s="230"/>
      <c r="D20" s="230"/>
      <c r="E20" s="230"/>
      <c r="F20" s="34"/>
    </row>
    <row r="21" spans="1:15" ht="15.75">
      <c r="A21" s="231" t="s">
        <v>294</v>
      </c>
      <c r="B21" s="232"/>
      <c r="C21" s="232"/>
      <c r="D21" s="232"/>
      <c r="E21" s="232"/>
      <c r="F21" s="232"/>
      <c r="G21" s="131"/>
    </row>
    <row r="22" spans="1:15" ht="15.75">
      <c r="A22" s="234" t="s">
        <v>295</v>
      </c>
      <c r="B22" s="235"/>
      <c r="C22" s="235"/>
      <c r="D22" s="235"/>
      <c r="E22" s="235"/>
      <c r="F22" s="236"/>
      <c r="G22" s="262"/>
    </row>
  </sheetData>
  <mergeCells count="1">
    <mergeCell ref="C14:G14"/>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87"/>
  <sheetViews>
    <sheetView zoomScale="82" zoomScaleNormal="82" workbookViewId="0">
      <pane ySplit="4" topLeftCell="A41" activePane="bottomLeft" state="frozen"/>
      <selection pane="bottomLeft" activeCell="B52" sqref="B52"/>
    </sheetView>
  </sheetViews>
  <sheetFormatPr defaultRowHeight="15"/>
  <cols>
    <col min="1" max="1" width="47.5703125" customWidth="1"/>
    <col min="2" max="2" width="13.85546875" customWidth="1"/>
    <col min="3" max="3" width="13.42578125" style="66" customWidth="1"/>
    <col min="4" max="4" width="16.42578125" customWidth="1"/>
    <col min="5" max="5" width="18.140625" customWidth="1"/>
    <col min="6" max="6" width="17.28515625" customWidth="1"/>
    <col min="7" max="7" width="18.42578125" customWidth="1"/>
    <col min="8" max="8" width="16.85546875" customWidth="1"/>
    <col min="9" max="9" width="17.7109375" customWidth="1"/>
    <col min="10" max="10" width="16.42578125" customWidth="1"/>
    <col min="11" max="11" width="17" customWidth="1"/>
    <col min="12" max="12" width="17.7109375" customWidth="1"/>
    <col min="13" max="13" width="16.5703125" customWidth="1"/>
    <col min="15" max="15" width="18.42578125" customWidth="1"/>
  </cols>
  <sheetData>
    <row r="1" spans="1:13" ht="15.75">
      <c r="A1" s="1" t="s">
        <v>296</v>
      </c>
      <c r="B1" s="1"/>
      <c r="C1" s="205"/>
      <c r="D1" s="18" t="str">
        <f>'Prév.de vente et marge brute'!B1</f>
        <v>Rédigé en CFA</v>
      </c>
      <c r="F1" s="280"/>
    </row>
    <row r="2" spans="1:13">
      <c r="A2" s="1"/>
      <c r="B2" s="1"/>
      <c r="C2" s="205"/>
      <c r="D2" s="1" t="s">
        <v>277</v>
      </c>
      <c r="F2" s="1"/>
    </row>
    <row r="3" spans="1:13" ht="15.75">
      <c r="A3" s="1"/>
      <c r="B3" s="1"/>
      <c r="C3" s="205"/>
      <c r="D3" s="341" t="s">
        <v>50</v>
      </c>
      <c r="E3" s="63"/>
      <c r="F3" s="190" t="s">
        <v>51</v>
      </c>
      <c r="G3" s="190" t="s">
        <v>52</v>
      </c>
      <c r="H3" s="190" t="s">
        <v>53</v>
      </c>
      <c r="I3" s="190" t="s">
        <v>54</v>
      </c>
    </row>
    <row r="4" spans="1:13">
      <c r="A4" s="1"/>
      <c r="B4" s="1"/>
      <c r="C4" s="205"/>
      <c r="D4" s="190">
        <f>'Prév.de vente et marge brute'!N3</f>
        <v>2024</v>
      </c>
      <c r="E4" s="63"/>
      <c r="F4" s="342">
        <f>'Prév.de vente et marge brute'!R3</f>
        <v>2025</v>
      </c>
      <c r="G4" s="1">
        <f>'Prév.de vente et marge brute'!U3</f>
        <v>2026</v>
      </c>
      <c r="H4" s="342">
        <f>'Prév.de vente et marge brute'!X3</f>
        <v>2027</v>
      </c>
      <c r="I4" s="1">
        <f>'Prév.de vente et marge brute'!AA3</f>
        <v>2028</v>
      </c>
    </row>
    <row r="5" spans="1:13">
      <c r="A5" s="1" t="s">
        <v>297</v>
      </c>
    </row>
    <row r="6" spans="1:13">
      <c r="A6" t="s">
        <v>298</v>
      </c>
      <c r="D6">
        <f>'P&amp;P et Etat Flux de trésorerie'!F36</f>
        <v>0</v>
      </c>
      <c r="F6" s="66">
        <f>'P&amp;P et Etat Flux de trésorerie'!H36</f>
        <v>0</v>
      </c>
      <c r="G6" s="66">
        <f>'P&amp;P et Etat Flux de trésorerie'!J36</f>
        <v>0</v>
      </c>
      <c r="H6" s="66">
        <f>'P&amp;P et Etat Flux de trésorerie'!L36</f>
        <v>0</v>
      </c>
      <c r="I6" s="66">
        <f>'P&amp;P et Etat Flux de trésorerie'!N36</f>
        <v>0</v>
      </c>
    </row>
    <row r="7" spans="1:13">
      <c r="A7" t="s">
        <v>299</v>
      </c>
      <c r="D7" s="118">
        <f>'P&amp;P et Etat Flux de trésorerie'!F37</f>
        <v>0</v>
      </c>
      <c r="E7" s="118"/>
      <c r="F7" s="118">
        <f>'P&amp;P et Etat Flux de trésorerie'!H37</f>
        <v>0</v>
      </c>
      <c r="G7" s="118">
        <f>'P&amp;P et Etat Flux de trésorerie'!J37</f>
        <v>0</v>
      </c>
      <c r="H7" s="118">
        <f>'P&amp;P et Etat Flux de trésorerie'!K37</f>
        <v>0</v>
      </c>
      <c r="I7" s="118">
        <f>'P&amp;P et Etat Flux de trésorerie'!L37</f>
        <v>0</v>
      </c>
    </row>
    <row r="8" spans="1:13">
      <c r="A8" t="s">
        <v>300</v>
      </c>
      <c r="D8" s="118">
        <f>'Fonds de roulement'!K17</f>
        <v>0</v>
      </c>
      <c r="E8" s="118"/>
      <c r="F8" s="118">
        <f>'Fonds de roulement'!L17</f>
        <v>0</v>
      </c>
      <c r="G8" s="118">
        <f>'Fonds de roulement'!M17</f>
        <v>0</v>
      </c>
      <c r="H8" s="118">
        <f>'Fonds de roulement'!N17</f>
        <v>0</v>
      </c>
      <c r="I8" s="118">
        <f>'Fonds de roulement'!O17</f>
        <v>0</v>
      </c>
    </row>
    <row r="9" spans="1:13">
      <c r="A9" t="s">
        <v>301</v>
      </c>
      <c r="D9" s="118">
        <f>-Investissements!F41</f>
        <v>0</v>
      </c>
      <c r="E9" s="118"/>
      <c r="F9" s="118">
        <f>-Investissements!G41</f>
        <v>0</v>
      </c>
      <c r="G9" s="118">
        <f>-Investissements!H41</f>
        <v>0</v>
      </c>
      <c r="H9" s="118">
        <f>-Investissements!I41</f>
        <v>0</v>
      </c>
      <c r="I9" s="118">
        <f>-Investissements!J41</f>
        <v>0</v>
      </c>
    </row>
    <row r="10" spans="1:13">
      <c r="A10" t="s">
        <v>302</v>
      </c>
      <c r="D10" s="118">
        <f>'P&amp;P et Etat Flux de trésorerie'!F51+'P&amp;P et Etat Flux de trésorerie'!F52+'P&amp;P et Etat Flux de trésorerie'!F53</f>
        <v>0</v>
      </c>
      <c r="E10" s="118"/>
      <c r="F10" s="118">
        <f>'P&amp;P et Etat Flux de trésorerie'!H51+'P&amp;P et Etat Flux de trésorerie'!H52+'P&amp;P et Etat Flux de trésorerie'!H53</f>
        <v>0</v>
      </c>
      <c r="G10" s="118">
        <f>'P&amp;P et Etat Flux de trésorerie'!J51+'P&amp;P et Etat Flux de trésorerie'!J52+'P&amp;P et Etat Flux de trésorerie'!J53</f>
        <v>0</v>
      </c>
      <c r="H10" s="118">
        <f>'P&amp;P et Etat Flux de trésorerie'!L51+'P&amp;P et Etat Flux de trésorerie'!L52+'P&amp;P et Etat Flux de trésorerie'!L53</f>
        <v>0</v>
      </c>
      <c r="I10" s="118">
        <f>'P&amp;P et Etat Flux de trésorerie'!L51+'P&amp;P et Etat Flux de trésorerie'!L52+'P&amp;P et Etat Flux de trésorerie'!L53</f>
        <v>0</v>
      </c>
    </row>
    <row r="11" spans="1:13">
      <c r="A11" t="s">
        <v>303</v>
      </c>
      <c r="D11" s="118">
        <f>SUM(D6:D10)</f>
        <v>0</v>
      </c>
      <c r="E11" s="118"/>
      <c r="F11" s="118">
        <f>SUM(F6:F10)</f>
        <v>0</v>
      </c>
      <c r="G11" s="118">
        <f>SUM(G6:G10)</f>
        <v>0</v>
      </c>
      <c r="H11" s="118">
        <f>SUM(H6:H10)</f>
        <v>0</v>
      </c>
      <c r="I11" s="118">
        <f>SUM(I6:I10)</f>
        <v>0</v>
      </c>
    </row>
    <row r="12" spans="1:13" ht="29.25" customHeight="1">
      <c r="A12" s="111" t="s">
        <v>304</v>
      </c>
      <c r="B12" s="70"/>
      <c r="C12" s="71"/>
      <c r="D12" s="71">
        <f>'P&amp;P et Etat Flux de trésorerie'!D43</f>
        <v>0</v>
      </c>
      <c r="E12" s="71"/>
    </row>
    <row r="13" spans="1:13" ht="29.25" customHeight="1">
      <c r="A13" s="111"/>
      <c r="B13" s="70"/>
      <c r="C13" s="71"/>
      <c r="D13" s="71"/>
      <c r="E13" s="71"/>
    </row>
    <row r="14" spans="1:13">
      <c r="A14" s="1" t="s">
        <v>305</v>
      </c>
      <c r="D14" s="66">
        <f>-D12*1</f>
        <v>0</v>
      </c>
      <c r="E14">
        <v>100</v>
      </c>
      <c r="F14" s="138">
        <f>-F11*1</f>
        <v>0</v>
      </c>
      <c r="G14" s="138">
        <f>-G11*1</f>
        <v>0</v>
      </c>
      <c r="H14" s="138">
        <f t="shared" ref="H14:I14" si="0">-H11*1</f>
        <v>0</v>
      </c>
      <c r="I14" s="138">
        <f t="shared" si="0"/>
        <v>0</v>
      </c>
    </row>
    <row r="15" spans="1:13">
      <c r="A15" t="s">
        <v>306</v>
      </c>
      <c r="C15"/>
      <c r="D15" s="119">
        <v>0</v>
      </c>
      <c r="E15" s="40" t="e">
        <f>(D15/D$14)*100</f>
        <v>#DIV/0!</v>
      </c>
      <c r="F15" s="137">
        <v>0</v>
      </c>
      <c r="G15" s="137">
        <v>0</v>
      </c>
      <c r="H15" s="137">
        <v>0</v>
      </c>
      <c r="I15" s="137">
        <v>0</v>
      </c>
      <c r="J15" s="70"/>
      <c r="K15" s="29"/>
      <c r="L15" s="29"/>
      <c r="M15" s="29"/>
    </row>
    <row r="16" spans="1:13">
      <c r="A16" t="s">
        <v>307</v>
      </c>
      <c r="D16" s="69">
        <v>0</v>
      </c>
      <c r="E16" s="40" t="e">
        <f>(D16/D$14)*100</f>
        <v>#DIV/0!</v>
      </c>
      <c r="F16" s="137">
        <v>0</v>
      </c>
      <c r="G16" s="137">
        <v>0</v>
      </c>
      <c r="H16" s="137">
        <v>0</v>
      </c>
      <c r="I16" s="137">
        <v>0</v>
      </c>
      <c r="J16" s="70"/>
      <c r="K16" s="29"/>
      <c r="L16" s="29"/>
      <c r="M16" s="29"/>
    </row>
    <row r="17" spans="1:17">
      <c r="A17" t="s">
        <v>308</v>
      </c>
      <c r="C17"/>
      <c r="D17" s="69">
        <v>0</v>
      </c>
      <c r="E17" s="40"/>
      <c r="F17" s="137">
        <v>0</v>
      </c>
      <c r="G17" s="137">
        <v>0</v>
      </c>
      <c r="H17" s="137">
        <v>0</v>
      </c>
      <c r="I17" s="137">
        <v>0</v>
      </c>
      <c r="K17" s="108"/>
      <c r="L17" s="108"/>
      <c r="M17" s="108"/>
    </row>
    <row r="18" spans="1:17">
      <c r="A18" t="s">
        <v>309</v>
      </c>
      <c r="D18" s="69">
        <v>0</v>
      </c>
      <c r="E18" s="40"/>
      <c r="F18" s="137">
        <v>0</v>
      </c>
      <c r="G18" s="137">
        <v>0</v>
      </c>
      <c r="H18" s="137">
        <v>0</v>
      </c>
      <c r="I18" s="137">
        <v>0</v>
      </c>
      <c r="K18" s="108"/>
      <c r="L18" s="108"/>
      <c r="M18" s="108"/>
    </row>
    <row r="19" spans="1:17">
      <c r="A19" t="s">
        <v>310</v>
      </c>
      <c r="C19"/>
      <c r="D19" s="71">
        <f>D14-SUM(D15:D18)</f>
        <v>0</v>
      </c>
      <c r="E19" s="40" t="e">
        <f>(D19/D$14)*100</f>
        <v>#DIV/0!</v>
      </c>
      <c r="F19" s="137">
        <v>0</v>
      </c>
      <c r="G19" s="137">
        <v>0</v>
      </c>
      <c r="H19" s="137">
        <v>0</v>
      </c>
      <c r="I19" s="137">
        <v>0</v>
      </c>
    </row>
    <row r="20" spans="1:17">
      <c r="D20" s="66"/>
      <c r="E20" s="40"/>
    </row>
    <row r="21" spans="1:17">
      <c r="D21" s="66"/>
      <c r="E21" s="40"/>
    </row>
    <row r="22" spans="1:17" ht="37.5">
      <c r="A22" s="188" t="s">
        <v>311</v>
      </c>
      <c r="B22" s="167"/>
      <c r="C22" s="206"/>
      <c r="D22" s="167"/>
      <c r="E22" s="167"/>
      <c r="F22" s="167"/>
      <c r="G22" s="167"/>
      <c r="H22" s="167"/>
      <c r="I22" s="167"/>
    </row>
    <row r="23" spans="1:17">
      <c r="A23" s="167"/>
      <c r="B23" s="167"/>
      <c r="C23" s="473" t="s">
        <v>312</v>
      </c>
      <c r="D23" s="473"/>
      <c r="E23" s="473"/>
      <c r="F23" s="500" t="s">
        <v>51</v>
      </c>
      <c r="G23" s="500"/>
      <c r="H23" s="500" t="s">
        <v>52</v>
      </c>
      <c r="I23" s="500"/>
      <c r="J23" s="501" t="s">
        <v>53</v>
      </c>
      <c r="K23" s="501"/>
      <c r="L23" s="501" t="s">
        <v>54</v>
      </c>
      <c r="M23" s="501"/>
      <c r="Q23">
        <v>0</v>
      </c>
    </row>
    <row r="24" spans="1:17">
      <c r="A24" s="167"/>
      <c r="B24" s="167"/>
      <c r="C24" s="311"/>
      <c r="D24" s="473">
        <f>+D4</f>
        <v>2024</v>
      </c>
      <c r="E24" s="473"/>
      <c r="F24" s="473">
        <f>+F4</f>
        <v>2025</v>
      </c>
      <c r="G24" s="473"/>
      <c r="H24" s="473">
        <f>G4</f>
        <v>2026</v>
      </c>
      <c r="I24" s="473"/>
      <c r="J24" s="508">
        <f>H4</f>
        <v>2027</v>
      </c>
      <c r="K24" s="508"/>
      <c r="L24" s="508">
        <f>I4</f>
        <v>2028</v>
      </c>
      <c r="M24" s="508"/>
    </row>
    <row r="25" spans="1:17" ht="30">
      <c r="A25" s="167"/>
      <c r="B25" s="167"/>
      <c r="C25" s="109" t="s">
        <v>313</v>
      </c>
      <c r="D25" s="109" t="s">
        <v>314</v>
      </c>
      <c r="E25" s="109" t="s">
        <v>315</v>
      </c>
      <c r="F25" s="109" t="s">
        <v>316</v>
      </c>
      <c r="G25" s="109" t="s">
        <v>317</v>
      </c>
      <c r="H25" s="109" t="s">
        <v>318</v>
      </c>
      <c r="I25" s="109" t="s">
        <v>319</v>
      </c>
      <c r="J25" s="109" t="s">
        <v>320</v>
      </c>
      <c r="K25" s="109" t="s">
        <v>321</v>
      </c>
      <c r="L25" s="109" t="s">
        <v>322</v>
      </c>
      <c r="M25" s="109" t="s">
        <v>323</v>
      </c>
    </row>
    <row r="26" spans="1:17">
      <c r="A26" s="167"/>
      <c r="B26" s="167"/>
      <c r="C26" s="206"/>
      <c r="D26" s="167"/>
      <c r="E26" s="167"/>
      <c r="F26" s="167"/>
      <c r="G26" s="167"/>
      <c r="H26" s="167"/>
      <c r="I26" s="167"/>
    </row>
    <row r="27" spans="1:17">
      <c r="A27" s="167" t="s">
        <v>324</v>
      </c>
      <c r="B27" s="312">
        <f>D15*1</f>
        <v>0</v>
      </c>
      <c r="C27" s="206">
        <f>B27*1</f>
        <v>0</v>
      </c>
      <c r="D27" s="312">
        <f t="shared" ref="D27:K27" si="1">C27-C30</f>
        <v>0</v>
      </c>
      <c r="E27" s="312">
        <f t="shared" si="1"/>
        <v>0</v>
      </c>
      <c r="F27" s="312">
        <f>E27-E30+F15</f>
        <v>0</v>
      </c>
      <c r="G27" s="312">
        <f t="shared" si="1"/>
        <v>0</v>
      </c>
      <c r="H27" s="312">
        <f>G27-G30+G15</f>
        <v>0</v>
      </c>
      <c r="I27" s="312">
        <f t="shared" si="1"/>
        <v>0</v>
      </c>
      <c r="J27" s="312">
        <f>I27-I30+H15</f>
        <v>0</v>
      </c>
      <c r="K27" s="312">
        <f t="shared" si="1"/>
        <v>0</v>
      </c>
      <c r="L27" s="312">
        <f>K27-K30+I15</f>
        <v>0</v>
      </c>
      <c r="M27" s="312">
        <f t="shared" ref="M27" si="2">L27-L30</f>
        <v>0</v>
      </c>
    </row>
    <row r="28" spans="1:17">
      <c r="A28" s="167" t="s">
        <v>325</v>
      </c>
      <c r="B28" s="238">
        <v>7.0000000000000007E-2</v>
      </c>
      <c r="C28" s="206"/>
      <c r="D28" s="167">
        <f>(D27*$B$28)/2</f>
        <v>0</v>
      </c>
      <c r="E28" s="167">
        <f t="shared" ref="E28:J28" si="3">(E27*$B$28)/2</f>
        <v>0</v>
      </c>
      <c r="F28" s="167">
        <f t="shared" si="3"/>
        <v>0</v>
      </c>
      <c r="G28" s="167">
        <f t="shared" si="3"/>
        <v>0</v>
      </c>
      <c r="H28" s="167">
        <f t="shared" si="3"/>
        <v>0</v>
      </c>
      <c r="I28" s="167">
        <f t="shared" si="3"/>
        <v>0</v>
      </c>
      <c r="J28" s="167">
        <f t="shared" si="3"/>
        <v>0</v>
      </c>
      <c r="K28" s="167">
        <f t="shared" ref="K28:L28" si="4">(K27*$B$28)/2</f>
        <v>0</v>
      </c>
      <c r="L28" s="167">
        <f t="shared" si="4"/>
        <v>0</v>
      </c>
      <c r="M28" s="167">
        <f t="shared" ref="M28" si="5">(M27*$B$28)/2</f>
        <v>0</v>
      </c>
    </row>
    <row r="29" spans="1:17" ht="30">
      <c r="A29" s="167" t="s">
        <v>326</v>
      </c>
      <c r="B29" s="143">
        <v>0</v>
      </c>
      <c r="C29" s="206"/>
      <c r="D29" s="167">
        <f>(D27*$B$29)/2</f>
        <v>0</v>
      </c>
      <c r="E29" s="167">
        <f t="shared" ref="E29:J29" si="6">(E27*$B$29)/2</f>
        <v>0</v>
      </c>
      <c r="F29" s="167">
        <f t="shared" si="6"/>
        <v>0</v>
      </c>
      <c r="G29" s="167">
        <f t="shared" si="6"/>
        <v>0</v>
      </c>
      <c r="H29" s="167">
        <f t="shared" si="6"/>
        <v>0</v>
      </c>
      <c r="I29" s="167">
        <f t="shared" si="6"/>
        <v>0</v>
      </c>
      <c r="J29" s="167">
        <f t="shared" si="6"/>
        <v>0</v>
      </c>
      <c r="K29" s="167">
        <f t="shared" ref="K29:L29" si="7">(K27*$B$29)/2</f>
        <v>0</v>
      </c>
      <c r="L29" s="167">
        <f t="shared" si="7"/>
        <v>0</v>
      </c>
      <c r="M29" s="167">
        <f t="shared" ref="M29" si="8">(M27*$B$29)/2</f>
        <v>0</v>
      </c>
    </row>
    <row r="30" spans="1:17">
      <c r="A30" s="167" t="s">
        <v>327</v>
      </c>
      <c r="B30" s="167"/>
      <c r="C30" s="206"/>
      <c r="D30" s="146">
        <f>$B$27*0%</f>
        <v>0</v>
      </c>
      <c r="E30" s="146">
        <f>$B$27*10%</f>
        <v>0</v>
      </c>
      <c r="F30" s="146">
        <f>$B$27*10%</f>
        <v>0</v>
      </c>
      <c r="G30" s="146">
        <f>$B$27*10%</f>
        <v>0</v>
      </c>
      <c r="H30" s="146">
        <f>$B$27*15%</f>
        <v>0</v>
      </c>
      <c r="I30" s="146">
        <f>$B$27*15%</f>
        <v>0</v>
      </c>
      <c r="J30" s="146">
        <f>$B$27*20%</f>
        <v>0</v>
      </c>
      <c r="K30" s="225">
        <f>K27</f>
        <v>0</v>
      </c>
      <c r="L30" s="146">
        <f>$B$27*0%</f>
        <v>0</v>
      </c>
      <c r="M30" s="146">
        <f>$B$27*0%</f>
        <v>0</v>
      </c>
      <c r="N30" t="s">
        <v>328</v>
      </c>
      <c r="O30">
        <f>SUM(D30:M30)</f>
        <v>0</v>
      </c>
    </row>
    <row r="31" spans="1:17" ht="21.75" customHeight="1">
      <c r="A31" s="167"/>
      <c r="B31" s="167"/>
      <c r="C31" s="206"/>
      <c r="D31" s="167"/>
      <c r="E31" s="167"/>
      <c r="F31" s="167"/>
      <c r="G31" s="167"/>
      <c r="H31" s="167"/>
      <c r="I31" s="167"/>
      <c r="J31" s="167"/>
      <c r="K31" s="167"/>
      <c r="L31" s="167"/>
      <c r="M31" s="167"/>
    </row>
    <row r="32" spans="1:17">
      <c r="A32" s="167"/>
      <c r="B32" s="167"/>
      <c r="C32" s="206"/>
      <c r="D32" s="167"/>
      <c r="E32" s="167"/>
      <c r="F32" s="167"/>
      <c r="G32" s="167"/>
      <c r="H32" s="167"/>
      <c r="I32" s="167"/>
    </row>
    <row r="33" spans="1:15">
      <c r="A33" s="167"/>
      <c r="B33" s="167"/>
      <c r="C33" s="206"/>
      <c r="D33" s="167"/>
      <c r="E33" s="167"/>
      <c r="F33" s="167"/>
      <c r="G33" s="167"/>
      <c r="H33" s="167"/>
      <c r="I33" s="167"/>
    </row>
    <row r="34" spans="1:15">
      <c r="A34" s="139" t="s">
        <v>329</v>
      </c>
      <c r="B34" s="140">
        <f>D16*1</f>
        <v>0</v>
      </c>
      <c r="C34" s="207">
        <f>B34*1</f>
        <v>0</v>
      </c>
      <c r="D34" s="140">
        <f t="shared" ref="D34" si="9">C34-C36</f>
        <v>0</v>
      </c>
      <c r="E34" s="140">
        <f t="shared" ref="E34" si="10">D34-D36</f>
        <v>0</v>
      </c>
      <c r="F34" s="140">
        <f>E34-E36+F16</f>
        <v>0</v>
      </c>
      <c r="G34" s="140">
        <f t="shared" ref="G34" si="11">F34-F36</f>
        <v>0</v>
      </c>
      <c r="H34" s="140">
        <f>G34-G36+G16</f>
        <v>0</v>
      </c>
      <c r="I34" s="140">
        <f t="shared" ref="I34" si="12">H34-H36</f>
        <v>0</v>
      </c>
      <c r="J34" s="140">
        <f>I34-I36+H16</f>
        <v>0</v>
      </c>
      <c r="K34" s="140">
        <f t="shared" ref="K34" si="13">J34-J36</f>
        <v>0</v>
      </c>
      <c r="L34" s="140">
        <f>K34-K36+I16</f>
        <v>0</v>
      </c>
      <c r="M34" s="140">
        <f t="shared" ref="M34" si="14">L34-L36</f>
        <v>0</v>
      </c>
    </row>
    <row r="35" spans="1:15">
      <c r="A35" s="139" t="s">
        <v>330</v>
      </c>
      <c r="B35" s="141">
        <v>0.1</v>
      </c>
      <c r="C35" s="207"/>
      <c r="D35" s="139">
        <f t="shared" ref="D35:J35" si="15">(D34*$B$35)/2</f>
        <v>0</v>
      </c>
      <c r="E35" s="139">
        <f t="shared" si="15"/>
        <v>0</v>
      </c>
      <c r="F35" s="139">
        <f t="shared" si="15"/>
        <v>0</v>
      </c>
      <c r="G35" s="139">
        <f t="shared" si="15"/>
        <v>0</v>
      </c>
      <c r="H35" s="139">
        <f t="shared" si="15"/>
        <v>0</v>
      </c>
      <c r="I35" s="139">
        <f t="shared" si="15"/>
        <v>0</v>
      </c>
      <c r="J35" s="139">
        <f t="shared" si="15"/>
        <v>0</v>
      </c>
      <c r="K35" s="139">
        <f t="shared" ref="K35" si="16">(K34*$B$35)/2</f>
        <v>0</v>
      </c>
      <c r="L35" s="139">
        <f t="shared" ref="L35:M35" si="17">(L34*$B$35)/2</f>
        <v>0</v>
      </c>
      <c r="M35" s="139">
        <f t="shared" si="17"/>
        <v>0</v>
      </c>
    </row>
    <row r="36" spans="1:15">
      <c r="A36" s="139" t="s">
        <v>327</v>
      </c>
      <c r="B36" s="139"/>
      <c r="C36" s="207"/>
      <c r="D36" s="146">
        <f>$B$34*0%</f>
        <v>0</v>
      </c>
      <c r="E36" s="146">
        <f>$B$34*0%</f>
        <v>0</v>
      </c>
      <c r="F36" s="142">
        <f>$B$34*10%</f>
        <v>0</v>
      </c>
      <c r="G36" s="142">
        <f t="shared" ref="G36" si="18">$B$34*10%</f>
        <v>0</v>
      </c>
      <c r="H36" s="142">
        <f>$B$34*15%</f>
        <v>0</v>
      </c>
      <c r="I36" s="142">
        <f>$B$34*15%</f>
        <v>0</v>
      </c>
      <c r="J36" s="142">
        <f>$B$34*20%</f>
        <v>0</v>
      </c>
      <c r="K36" s="142">
        <f>$B$34*30%</f>
        <v>0</v>
      </c>
      <c r="L36" s="142">
        <f>$B$34*0%</f>
        <v>0</v>
      </c>
      <c r="M36" s="142">
        <f>$B$34*0%</f>
        <v>0</v>
      </c>
      <c r="O36">
        <f>SUM(D36:M36)</f>
        <v>0</v>
      </c>
    </row>
    <row r="37" spans="1:15">
      <c r="A37" s="139"/>
      <c r="B37" s="139"/>
      <c r="C37" s="207"/>
      <c r="D37" s="139"/>
      <c r="E37" s="139"/>
      <c r="F37" s="139"/>
      <c r="G37" s="139"/>
      <c r="H37" s="139"/>
      <c r="I37" s="139"/>
      <c r="J37" s="3"/>
      <c r="K37" s="3"/>
      <c r="L37" s="3"/>
      <c r="M37" s="3"/>
    </row>
    <row r="38" spans="1:15">
      <c r="A38" s="139" t="s">
        <v>331</v>
      </c>
      <c r="B38" s="140">
        <f>D17*1</f>
        <v>0</v>
      </c>
      <c r="C38" s="207">
        <f>B38*1</f>
        <v>0</v>
      </c>
      <c r="D38" s="140">
        <f t="shared" ref="D38" si="19">C38-C40</f>
        <v>0</v>
      </c>
      <c r="E38" s="140">
        <f t="shared" ref="E38" si="20">D38-D40</f>
        <v>0</v>
      </c>
      <c r="F38" s="140">
        <f>E38-E40+F17</f>
        <v>0</v>
      </c>
      <c r="G38" s="140">
        <f t="shared" ref="G38" si="21">F38-F40</f>
        <v>0</v>
      </c>
      <c r="H38" s="140">
        <f>G38-G40+G17</f>
        <v>0</v>
      </c>
      <c r="I38" s="140">
        <f t="shared" ref="I38" si="22">H38-H40</f>
        <v>0</v>
      </c>
      <c r="J38" s="140">
        <f>I38-I40+H17</f>
        <v>0</v>
      </c>
      <c r="K38" s="140">
        <f t="shared" ref="K38" si="23">J38-J40</f>
        <v>0</v>
      </c>
      <c r="L38" s="140">
        <f>K38-K40+I17</f>
        <v>0</v>
      </c>
      <c r="M38" s="140">
        <f t="shared" ref="M38" si="24">L38-L40</f>
        <v>0</v>
      </c>
    </row>
    <row r="39" spans="1:15">
      <c r="A39" s="139" t="s">
        <v>332</v>
      </c>
      <c r="B39" s="141">
        <v>0.2</v>
      </c>
      <c r="C39" s="207"/>
      <c r="D39" s="139">
        <f>(D38*$B$39)/2</f>
        <v>0</v>
      </c>
      <c r="E39" s="139">
        <f>(E38*$B$39)/2</f>
        <v>0</v>
      </c>
      <c r="F39" s="139">
        <f>(F38*$B$39)/2</f>
        <v>0</v>
      </c>
      <c r="G39" s="139">
        <f>(G38*$B$39)/2</f>
        <v>0</v>
      </c>
      <c r="H39" s="139">
        <f t="shared" ref="H39:J39" si="25">(H38*$B$39)/2</f>
        <v>0</v>
      </c>
      <c r="I39" s="139">
        <f t="shared" si="25"/>
        <v>0</v>
      </c>
      <c r="J39" s="139">
        <f t="shared" si="25"/>
        <v>0</v>
      </c>
      <c r="K39" s="139">
        <f t="shared" ref="K39" si="26">(K38*$B$39)/2</f>
        <v>0</v>
      </c>
      <c r="L39" s="139">
        <f t="shared" ref="L39" si="27">(L38*$B$39)/2</f>
        <v>0</v>
      </c>
    </row>
    <row r="40" spans="1:15">
      <c r="A40" s="139" t="s">
        <v>327</v>
      </c>
      <c r="B40" s="139"/>
      <c r="C40" s="207"/>
      <c r="D40" s="142">
        <v>0</v>
      </c>
      <c r="E40" s="142">
        <v>0</v>
      </c>
      <c r="F40" s="142">
        <f>$B$38*5%</f>
        <v>0</v>
      </c>
      <c r="G40" s="142">
        <f t="shared" ref="G40:M40" si="28">$B$38*5%</f>
        <v>0</v>
      </c>
      <c r="H40" s="142">
        <f t="shared" si="28"/>
        <v>0</v>
      </c>
      <c r="I40" s="142">
        <f t="shared" si="28"/>
        <v>0</v>
      </c>
      <c r="J40" s="142">
        <f t="shared" si="28"/>
        <v>0</v>
      </c>
      <c r="K40" s="142">
        <f t="shared" si="28"/>
        <v>0</v>
      </c>
      <c r="L40" s="142">
        <f t="shared" si="28"/>
        <v>0</v>
      </c>
      <c r="M40" s="142">
        <f t="shared" si="28"/>
        <v>0</v>
      </c>
    </row>
    <row r="41" spans="1:15">
      <c r="A41" s="139"/>
      <c r="B41" s="139"/>
      <c r="C41" s="207"/>
      <c r="D41" s="139"/>
      <c r="E41" s="139"/>
      <c r="F41" s="139"/>
      <c r="G41" s="139"/>
      <c r="H41" s="139"/>
      <c r="I41" s="139"/>
      <c r="J41" s="3"/>
      <c r="K41" s="3"/>
      <c r="L41" s="3"/>
      <c r="M41" s="3"/>
      <c r="N41" s="139">
        <f>(K38*$B$39)/2</f>
        <v>0</v>
      </c>
    </row>
    <row r="42" spans="1:15">
      <c r="A42" s="139"/>
      <c r="B42" s="139"/>
      <c r="C42" s="207"/>
      <c r="D42" s="139"/>
      <c r="E42" s="139"/>
      <c r="F42" s="139"/>
      <c r="G42" s="139"/>
      <c r="H42" s="139"/>
      <c r="I42" s="139"/>
      <c r="J42" s="3"/>
      <c r="K42" s="3"/>
      <c r="L42" s="3"/>
      <c r="M42" s="3"/>
    </row>
    <row r="43" spans="1:15">
      <c r="A43" s="139" t="s">
        <v>333</v>
      </c>
      <c r="B43" s="139"/>
      <c r="C43" s="207">
        <f>SUM(C27+C34+C38)</f>
        <v>0</v>
      </c>
      <c r="D43" s="140">
        <f t="shared" ref="D43:J43" si="29">SUM(D27+D34+D38)</f>
        <v>0</v>
      </c>
      <c r="E43" s="140">
        <f t="shared" si="29"/>
        <v>0</v>
      </c>
      <c r="F43" s="140">
        <f t="shared" si="29"/>
        <v>0</v>
      </c>
      <c r="G43" s="140">
        <f t="shared" si="29"/>
        <v>0</v>
      </c>
      <c r="H43" s="140">
        <f t="shared" si="29"/>
        <v>0</v>
      </c>
      <c r="I43" s="140">
        <f t="shared" si="29"/>
        <v>0</v>
      </c>
      <c r="J43" s="140">
        <f t="shared" si="29"/>
        <v>0</v>
      </c>
      <c r="K43" s="140">
        <f t="shared" ref="K43" si="30">SUM(K27+K34+K38)</f>
        <v>0</v>
      </c>
      <c r="L43" s="140">
        <f t="shared" ref="L43:M43" si="31">SUM(L27+L34+L38)</f>
        <v>0</v>
      </c>
      <c r="M43" s="140">
        <f t="shared" si="31"/>
        <v>0</v>
      </c>
    </row>
    <row r="44" spans="1:15">
      <c r="A44" s="139" t="s">
        <v>334</v>
      </c>
      <c r="B44" s="139"/>
      <c r="C44" s="207"/>
      <c r="D44" s="139">
        <f>D28+D29+D35+D39</f>
        <v>0</v>
      </c>
      <c r="E44" s="139">
        <f t="shared" ref="E44:M44" si="32">E28+E29+E35+E39</f>
        <v>0</v>
      </c>
      <c r="F44" s="139">
        <f t="shared" si="32"/>
        <v>0</v>
      </c>
      <c r="G44" s="139">
        <f t="shared" si="32"/>
        <v>0</v>
      </c>
      <c r="H44" s="139">
        <f t="shared" si="32"/>
        <v>0</v>
      </c>
      <c r="I44" s="139">
        <f t="shared" si="32"/>
        <v>0</v>
      </c>
      <c r="J44" s="139">
        <f t="shared" si="32"/>
        <v>0</v>
      </c>
      <c r="K44" s="139">
        <f t="shared" si="32"/>
        <v>0</v>
      </c>
      <c r="L44" s="139">
        <f t="shared" si="32"/>
        <v>0</v>
      </c>
      <c r="M44" s="139">
        <f t="shared" si="32"/>
        <v>0</v>
      </c>
    </row>
    <row r="45" spans="1:15">
      <c r="A45" s="139" t="s">
        <v>335</v>
      </c>
      <c r="B45" s="139"/>
      <c r="C45" s="207"/>
      <c r="D45" s="139">
        <f t="shared" ref="D45:J45" si="33">SUM(D30+D36+D40)</f>
        <v>0</v>
      </c>
      <c r="E45" s="139">
        <f t="shared" si="33"/>
        <v>0</v>
      </c>
      <c r="F45" s="139">
        <f t="shared" si="33"/>
        <v>0</v>
      </c>
      <c r="G45" s="139">
        <f t="shared" si="33"/>
        <v>0</v>
      </c>
      <c r="H45" s="139">
        <f t="shared" si="33"/>
        <v>0</v>
      </c>
      <c r="I45" s="139">
        <f t="shared" si="33"/>
        <v>0</v>
      </c>
      <c r="J45" s="139">
        <f t="shared" si="33"/>
        <v>0</v>
      </c>
      <c r="K45" s="139">
        <f t="shared" ref="K45" si="34">SUM(K30+K36+K40)</f>
        <v>0</v>
      </c>
      <c r="L45" s="139">
        <f t="shared" ref="L45:M45" si="35">SUM(L30+L36+L40)</f>
        <v>0</v>
      </c>
      <c r="M45" s="139">
        <f t="shared" si="35"/>
        <v>0</v>
      </c>
      <c r="O45">
        <f>SUM(D45:M45)</f>
        <v>0</v>
      </c>
    </row>
    <row r="46" spans="1:15">
      <c r="A46" s="178"/>
      <c r="B46" s="139"/>
      <c r="C46" s="207"/>
      <c r="D46" s="139"/>
      <c r="E46" s="139"/>
      <c r="F46" s="139"/>
      <c r="G46" s="139"/>
      <c r="H46" s="139"/>
      <c r="I46" s="139"/>
      <c r="J46" s="139"/>
      <c r="K46" s="139"/>
      <c r="L46" s="139"/>
      <c r="M46" s="139"/>
    </row>
    <row r="47" spans="1:15">
      <c r="A47" s="178"/>
      <c r="B47" s="139"/>
      <c r="C47" s="207"/>
      <c r="D47" s="139"/>
      <c r="E47" s="139"/>
      <c r="F47" s="139"/>
      <c r="G47" s="139"/>
      <c r="H47" s="139"/>
      <c r="I47" s="139"/>
      <c r="J47" s="139"/>
      <c r="K47" s="139"/>
      <c r="L47" s="139"/>
      <c r="M47" s="139"/>
    </row>
    <row r="48" spans="1:15">
      <c r="A48" s="139" t="s">
        <v>336</v>
      </c>
      <c r="B48" s="139"/>
      <c r="C48" s="207">
        <v>0</v>
      </c>
      <c r="D48" s="139">
        <f>SUM(D44:D47)</f>
        <v>0</v>
      </c>
      <c r="E48" s="139">
        <f t="shared" ref="E48:J48" si="36">SUM(E44:E47)</f>
        <v>0</v>
      </c>
      <c r="F48" s="139">
        <f t="shared" si="36"/>
        <v>0</v>
      </c>
      <c r="G48" s="139">
        <f t="shared" si="36"/>
        <v>0</v>
      </c>
      <c r="H48" s="139">
        <f t="shared" si="36"/>
        <v>0</v>
      </c>
      <c r="I48" s="139">
        <f t="shared" si="36"/>
        <v>0</v>
      </c>
      <c r="J48" s="139">
        <f t="shared" si="36"/>
        <v>0</v>
      </c>
      <c r="K48" s="139">
        <f t="shared" ref="K48" si="37">SUM(K44:K47)</f>
        <v>0</v>
      </c>
      <c r="L48" s="139">
        <f t="shared" ref="L48:M48" si="38">SUM(L44:L47)</f>
        <v>0</v>
      </c>
      <c r="M48" s="139">
        <f t="shared" si="38"/>
        <v>0</v>
      </c>
    </row>
    <row r="49" spans="1:15">
      <c r="A49" s="139"/>
      <c r="B49" s="139"/>
      <c r="C49" s="207"/>
      <c r="D49" s="139"/>
      <c r="E49" s="139"/>
      <c r="F49" s="139"/>
      <c r="G49" s="139"/>
      <c r="H49" s="139"/>
      <c r="I49" s="139"/>
      <c r="J49" s="139"/>
      <c r="K49" s="139"/>
      <c r="L49" s="139"/>
      <c r="M49" s="139"/>
    </row>
    <row r="50" spans="1:15">
      <c r="A50" s="139"/>
      <c r="B50" s="139"/>
      <c r="C50" s="207"/>
      <c r="D50" s="139"/>
      <c r="E50" s="139"/>
      <c r="F50" s="139"/>
      <c r="G50" s="139"/>
      <c r="H50" s="139"/>
      <c r="I50" s="139"/>
      <c r="J50" s="139"/>
      <c r="K50" s="3"/>
      <c r="L50" s="3"/>
      <c r="M50" s="3"/>
    </row>
    <row r="51" spans="1:15" ht="45">
      <c r="A51" s="142" t="s">
        <v>337</v>
      </c>
      <c r="B51" s="218">
        <v>0</v>
      </c>
      <c r="C51" s="208"/>
      <c r="D51" s="179"/>
      <c r="E51" s="179"/>
      <c r="F51" s="179"/>
      <c r="G51" s="179"/>
      <c r="H51" s="179"/>
      <c r="I51" s="179"/>
      <c r="J51" s="179"/>
      <c r="K51" s="179"/>
      <c r="L51" s="179"/>
      <c r="M51" s="179"/>
    </row>
    <row r="52" spans="1:15" ht="15.75">
      <c r="A52" s="325" t="s">
        <v>338</v>
      </c>
      <c r="B52" s="167"/>
      <c r="C52" s="206"/>
      <c r="D52" s="312"/>
      <c r="E52" s="312"/>
      <c r="F52" s="312"/>
      <c r="G52" s="312"/>
      <c r="H52" s="312"/>
      <c r="I52" s="312"/>
    </row>
    <row r="53" spans="1:15">
      <c r="A53" s="167" t="s">
        <v>339</v>
      </c>
      <c r="B53" s="257" t="s">
        <v>340</v>
      </c>
      <c r="D53" s="312"/>
      <c r="E53" s="312"/>
      <c r="F53" s="312"/>
      <c r="G53" s="312"/>
      <c r="H53" s="312"/>
      <c r="I53" s="312"/>
    </row>
    <row r="54" spans="1:15">
      <c r="A54" s="167" t="s">
        <v>341</v>
      </c>
      <c r="B54" s="167"/>
      <c r="C54" s="206" t="e">
        <f>C27/$B$51</f>
        <v>#DIV/0!</v>
      </c>
      <c r="D54" s="312"/>
      <c r="E54" s="312"/>
      <c r="F54" s="312"/>
      <c r="G54" s="312"/>
      <c r="H54" s="312"/>
      <c r="I54" s="312"/>
    </row>
    <row r="55" spans="1:15">
      <c r="A55" s="167"/>
      <c r="B55" s="167"/>
      <c r="C55" s="206"/>
      <c r="D55" s="312"/>
      <c r="E55" s="312"/>
      <c r="F55" s="312"/>
      <c r="G55" s="312"/>
      <c r="H55" s="312"/>
      <c r="I55" s="312"/>
    </row>
    <row r="56" spans="1:15" ht="15" customHeight="1">
      <c r="A56" s="193" t="s">
        <v>342</v>
      </c>
      <c r="B56" s="167"/>
      <c r="C56" s="206"/>
      <c r="D56" s="504" t="s">
        <v>312</v>
      </c>
      <c r="E56" s="504"/>
      <c r="F56" s="505" t="s">
        <v>343</v>
      </c>
      <c r="G56" s="506"/>
      <c r="H56" s="505" t="s">
        <v>344</v>
      </c>
      <c r="I56" s="506"/>
      <c r="J56" s="505" t="s">
        <v>345</v>
      </c>
      <c r="K56" s="506"/>
      <c r="L56" s="505" t="s">
        <v>346</v>
      </c>
      <c r="M56" s="506"/>
    </row>
    <row r="57" spans="1:15" ht="15" customHeight="1">
      <c r="A57" s="193"/>
      <c r="B57" s="167"/>
      <c r="C57" s="206"/>
      <c r="D57" s="473">
        <f>D24</f>
        <v>2024</v>
      </c>
      <c r="E57" s="473"/>
      <c r="F57" s="473">
        <f>F24</f>
        <v>2025</v>
      </c>
      <c r="G57" s="473"/>
      <c r="H57" s="473">
        <f>H24</f>
        <v>2026</v>
      </c>
      <c r="I57" s="473"/>
      <c r="J57" s="508">
        <f>J24</f>
        <v>2027</v>
      </c>
      <c r="K57" s="508"/>
      <c r="L57" s="508">
        <f>L24</f>
        <v>2028</v>
      </c>
      <c r="M57" s="508"/>
    </row>
    <row r="58" spans="1:15">
      <c r="A58" s="167"/>
      <c r="B58" s="167"/>
      <c r="C58" s="206"/>
      <c r="D58" s="185" t="s">
        <v>347</v>
      </c>
      <c r="E58" s="185" t="s">
        <v>348</v>
      </c>
      <c r="F58" s="185" t="s">
        <v>349</v>
      </c>
      <c r="G58" s="185" t="s">
        <v>350</v>
      </c>
      <c r="H58" s="185" t="s">
        <v>351</v>
      </c>
      <c r="I58" s="185" t="s">
        <v>352</v>
      </c>
      <c r="J58" s="185" t="s">
        <v>353</v>
      </c>
      <c r="K58" s="185" t="s">
        <v>354</v>
      </c>
      <c r="L58" s="185" t="s">
        <v>355</v>
      </c>
      <c r="M58" s="185" t="s">
        <v>356</v>
      </c>
    </row>
    <row r="59" spans="1:15">
      <c r="A59" s="180" t="s">
        <v>357</v>
      </c>
      <c r="B59" s="181"/>
      <c r="C59" s="209">
        <f>C55</f>
        <v>0</v>
      </c>
      <c r="D59" s="216" t="e">
        <f t="shared" ref="D59:K59" si="39">D27/$B$51</f>
        <v>#DIV/0!</v>
      </c>
      <c r="E59" s="216" t="e">
        <f t="shared" si="39"/>
        <v>#DIV/0!</v>
      </c>
      <c r="F59" s="216" t="e">
        <f t="shared" si="39"/>
        <v>#DIV/0!</v>
      </c>
      <c r="G59" s="216" t="e">
        <f t="shared" si="39"/>
        <v>#DIV/0!</v>
      </c>
      <c r="H59" s="216" t="e">
        <f t="shared" si="39"/>
        <v>#DIV/0!</v>
      </c>
      <c r="I59" s="216" t="e">
        <f t="shared" si="39"/>
        <v>#DIV/0!</v>
      </c>
      <c r="J59" s="216" t="e">
        <f t="shared" si="39"/>
        <v>#DIV/0!</v>
      </c>
      <c r="K59" s="216" t="e">
        <f t="shared" si="39"/>
        <v>#DIV/0!</v>
      </c>
      <c r="L59" s="216" t="e">
        <f t="shared" ref="L59:M59" si="40">L27/$B$51</f>
        <v>#DIV/0!</v>
      </c>
      <c r="M59" s="216" t="e">
        <f t="shared" si="40"/>
        <v>#DIV/0!</v>
      </c>
    </row>
    <row r="60" spans="1:15">
      <c r="A60" s="182" t="s">
        <v>358</v>
      </c>
      <c r="B60" s="167"/>
      <c r="C60" s="206"/>
      <c r="D60" s="186" t="e">
        <f>D28/$B$51</f>
        <v>#DIV/0!</v>
      </c>
      <c r="E60" s="186" t="e">
        <f t="shared" ref="E60:K60" si="41">E28/$B$51</f>
        <v>#DIV/0!</v>
      </c>
      <c r="F60" s="186" t="e">
        <f t="shared" si="41"/>
        <v>#DIV/0!</v>
      </c>
      <c r="G60" s="186" t="e">
        <f t="shared" si="41"/>
        <v>#DIV/0!</v>
      </c>
      <c r="H60" s="186" t="e">
        <f t="shared" si="41"/>
        <v>#DIV/0!</v>
      </c>
      <c r="I60" s="186" t="e">
        <f t="shared" si="41"/>
        <v>#DIV/0!</v>
      </c>
      <c r="J60" s="186" t="e">
        <f t="shared" si="41"/>
        <v>#DIV/0!</v>
      </c>
      <c r="K60" s="186" t="e">
        <f t="shared" si="41"/>
        <v>#DIV/0!</v>
      </c>
      <c r="L60" s="186" t="e">
        <f t="shared" ref="L60:M60" si="42">L28/$B$51</f>
        <v>#DIV/0!</v>
      </c>
      <c r="M60" s="186" t="e">
        <f t="shared" si="42"/>
        <v>#DIV/0!</v>
      </c>
      <c r="O60" s="66" t="e">
        <f t="shared" ref="O60:O61" si="43">SUM(D60:K60)</f>
        <v>#DIV/0!</v>
      </c>
    </row>
    <row r="61" spans="1:15">
      <c r="A61" s="182" t="s">
        <v>359</v>
      </c>
      <c r="B61" s="167"/>
      <c r="C61" s="206"/>
      <c r="D61" s="186" t="e">
        <f>D30/$B$51</f>
        <v>#DIV/0!</v>
      </c>
      <c r="E61" s="186" t="e">
        <f t="shared" ref="E61:K61" si="44">E30/$B$51</f>
        <v>#DIV/0!</v>
      </c>
      <c r="F61" s="186" t="e">
        <f t="shared" si="44"/>
        <v>#DIV/0!</v>
      </c>
      <c r="G61" s="186" t="e">
        <f t="shared" si="44"/>
        <v>#DIV/0!</v>
      </c>
      <c r="H61" s="186" t="e">
        <f t="shared" si="44"/>
        <v>#DIV/0!</v>
      </c>
      <c r="I61" s="186" t="e">
        <f t="shared" si="44"/>
        <v>#DIV/0!</v>
      </c>
      <c r="J61" s="186" t="e">
        <f t="shared" si="44"/>
        <v>#DIV/0!</v>
      </c>
      <c r="K61" s="186" t="e">
        <f t="shared" si="44"/>
        <v>#DIV/0!</v>
      </c>
      <c r="L61" s="186" t="e">
        <f t="shared" ref="L61:M61" si="45">L30/$B$51</f>
        <v>#DIV/0!</v>
      </c>
      <c r="M61" s="186" t="e">
        <f t="shared" si="45"/>
        <v>#DIV/0!</v>
      </c>
      <c r="O61" s="66" t="e">
        <f t="shared" si="43"/>
        <v>#DIV/0!</v>
      </c>
    </row>
    <row r="62" spans="1:15">
      <c r="A62" s="183" t="s">
        <v>360</v>
      </c>
      <c r="B62" s="184"/>
      <c r="C62" s="210"/>
      <c r="D62" s="217" t="e">
        <f>SUM(D60+D61)</f>
        <v>#DIV/0!</v>
      </c>
      <c r="E62" s="217" t="e">
        <f t="shared" ref="E62:K62" si="46">SUM(E60+E61)</f>
        <v>#DIV/0!</v>
      </c>
      <c r="F62" s="217" t="e">
        <f>SUM(F60+F61)</f>
        <v>#DIV/0!</v>
      </c>
      <c r="G62" s="217" t="e">
        <f t="shared" si="46"/>
        <v>#DIV/0!</v>
      </c>
      <c r="H62" s="217" t="e">
        <f t="shared" si="46"/>
        <v>#DIV/0!</v>
      </c>
      <c r="I62" s="217" t="e">
        <f t="shared" si="46"/>
        <v>#DIV/0!</v>
      </c>
      <c r="J62" s="217" t="e">
        <f t="shared" si="46"/>
        <v>#DIV/0!</v>
      </c>
      <c r="K62" s="217" t="e">
        <f t="shared" si="46"/>
        <v>#DIV/0!</v>
      </c>
      <c r="L62" s="217" t="e">
        <f t="shared" ref="L62:M62" si="47">SUM(L60+L61)</f>
        <v>#DIV/0!</v>
      </c>
      <c r="M62" s="217" t="e">
        <f t="shared" si="47"/>
        <v>#DIV/0!</v>
      </c>
      <c r="O62" s="206" t="e">
        <f>SUM(O60+O61)</f>
        <v>#DIV/0!</v>
      </c>
    </row>
    <row r="63" spans="1:15">
      <c r="A63" s="167"/>
      <c r="B63" s="167"/>
      <c r="C63" s="206"/>
      <c r="D63" s="312"/>
      <c r="E63" s="312"/>
      <c r="F63" s="312"/>
      <c r="G63" s="312"/>
      <c r="H63" s="312"/>
      <c r="I63" s="312"/>
    </row>
    <row r="64" spans="1:15" ht="18.75" customHeight="1">
      <c r="A64" s="326" t="s">
        <v>361</v>
      </c>
      <c r="B64" s="167"/>
      <c r="C64" s="252"/>
      <c r="D64" s="504" t="s">
        <v>312</v>
      </c>
      <c r="E64" s="504"/>
      <c r="F64" s="505" t="s">
        <v>343</v>
      </c>
      <c r="G64" s="506"/>
      <c r="H64" s="505" t="s">
        <v>344</v>
      </c>
      <c r="I64" s="506"/>
      <c r="J64" s="505" t="s">
        <v>345</v>
      </c>
      <c r="K64" s="506"/>
      <c r="L64" s="505" t="s">
        <v>346</v>
      </c>
      <c r="M64" s="506"/>
    </row>
    <row r="65" spans="1:15" ht="18.75" customHeight="1">
      <c r="A65" s="326"/>
      <c r="B65" s="167"/>
      <c r="C65" s="343"/>
      <c r="D65" s="509">
        <f>D57</f>
        <v>2024</v>
      </c>
      <c r="E65" s="509"/>
      <c r="F65" s="509">
        <f>F57</f>
        <v>2025</v>
      </c>
      <c r="G65" s="509"/>
      <c r="H65" s="509">
        <f>H57</f>
        <v>2026</v>
      </c>
      <c r="I65" s="509"/>
      <c r="J65" s="509">
        <f>J57</f>
        <v>2027</v>
      </c>
      <c r="K65" s="509"/>
      <c r="L65" s="509">
        <f>L57</f>
        <v>2028</v>
      </c>
      <c r="M65" s="509"/>
    </row>
    <row r="66" spans="1:15" ht="21" customHeight="1" thickBot="1">
      <c r="A66" s="116"/>
      <c r="B66" s="167"/>
      <c r="C66" s="206"/>
      <c r="D66" s="185" t="s">
        <v>347</v>
      </c>
      <c r="E66" s="185" t="s">
        <v>348</v>
      </c>
      <c r="F66" s="185" t="s">
        <v>349</v>
      </c>
      <c r="G66" s="185" t="s">
        <v>350</v>
      </c>
      <c r="H66" s="185" t="s">
        <v>351</v>
      </c>
      <c r="I66" s="185" t="s">
        <v>352</v>
      </c>
      <c r="J66" s="185" t="s">
        <v>353</v>
      </c>
      <c r="K66" s="185" t="s">
        <v>354</v>
      </c>
      <c r="L66" s="185" t="s">
        <v>355</v>
      </c>
      <c r="M66" s="185" t="s">
        <v>356</v>
      </c>
    </row>
    <row r="67" spans="1:15">
      <c r="A67" s="180" t="s">
        <v>357</v>
      </c>
      <c r="B67" s="181"/>
      <c r="C67" s="239"/>
      <c r="D67" s="240">
        <f>C64</f>
        <v>0</v>
      </c>
      <c r="E67" s="241">
        <f>D67-D69</f>
        <v>0</v>
      </c>
      <c r="F67" s="241">
        <f t="shared" ref="F67:M67" si="48">E67-E69</f>
        <v>0</v>
      </c>
      <c r="G67" s="241">
        <f t="shared" si="48"/>
        <v>0</v>
      </c>
      <c r="H67" s="241">
        <f t="shared" si="48"/>
        <v>0</v>
      </c>
      <c r="I67" s="241">
        <f t="shared" si="48"/>
        <v>0</v>
      </c>
      <c r="J67" s="241">
        <f t="shared" si="48"/>
        <v>0</v>
      </c>
      <c r="K67" s="241">
        <f t="shared" si="48"/>
        <v>0</v>
      </c>
      <c r="L67" s="241">
        <f t="shared" si="48"/>
        <v>0</v>
      </c>
      <c r="M67" s="242">
        <f t="shared" si="48"/>
        <v>0</v>
      </c>
    </row>
    <row r="68" spans="1:15">
      <c r="A68" s="182" t="s">
        <v>362</v>
      </c>
      <c r="B68" s="167"/>
      <c r="C68" s="243">
        <f>B28</f>
        <v>7.0000000000000007E-2</v>
      </c>
      <c r="D68" s="253">
        <f>(D67*$C$68)/2</f>
        <v>0</v>
      </c>
      <c r="E68" s="254">
        <f t="shared" ref="E68:M68" si="49">(E67*$C$68)/2</f>
        <v>0</v>
      </c>
      <c r="F68" s="254">
        <f t="shared" si="49"/>
        <v>0</v>
      </c>
      <c r="G68" s="254">
        <f t="shared" si="49"/>
        <v>0</v>
      </c>
      <c r="H68" s="254">
        <f t="shared" si="49"/>
        <v>0</v>
      </c>
      <c r="I68" s="254">
        <f t="shared" si="49"/>
        <v>0</v>
      </c>
      <c r="J68" s="254">
        <f t="shared" si="49"/>
        <v>0</v>
      </c>
      <c r="K68" s="254">
        <f t="shared" si="49"/>
        <v>0</v>
      </c>
      <c r="L68" s="254">
        <f t="shared" si="49"/>
        <v>0</v>
      </c>
      <c r="M68" s="255">
        <f t="shared" si="49"/>
        <v>0</v>
      </c>
    </row>
    <row r="69" spans="1:15">
      <c r="A69" s="182" t="s">
        <v>359</v>
      </c>
      <c r="B69" s="167"/>
      <c r="C69" s="244"/>
      <c r="D69" s="256">
        <f>$C$64*0%</f>
        <v>0</v>
      </c>
      <c r="E69" s="245">
        <f>$C$64*10%</f>
        <v>0</v>
      </c>
      <c r="F69" s="245">
        <f>$C$64*10%</f>
        <v>0</v>
      </c>
      <c r="G69" s="245">
        <f>$C$64*10%</f>
        <v>0</v>
      </c>
      <c r="H69" s="245">
        <f>$C$64*15%</f>
        <v>0</v>
      </c>
      <c r="I69" s="245">
        <f>$C$64*15%</f>
        <v>0</v>
      </c>
      <c r="J69" s="245">
        <f>$C$64*20%</f>
        <v>0</v>
      </c>
      <c r="K69" s="246">
        <f>K67</f>
        <v>0</v>
      </c>
      <c r="L69" s="245">
        <v>0</v>
      </c>
      <c r="M69" s="247">
        <v>0</v>
      </c>
      <c r="N69" t="s">
        <v>328</v>
      </c>
      <c r="O69" s="66">
        <f>SUM(D69:M69)</f>
        <v>0</v>
      </c>
    </row>
    <row r="70" spans="1:15" ht="15.75" thickBot="1">
      <c r="A70" s="183" t="s">
        <v>360</v>
      </c>
      <c r="B70" s="184"/>
      <c r="C70" s="248"/>
      <c r="D70" s="249">
        <f>SUM(D68+D69)</f>
        <v>0</v>
      </c>
      <c r="E70" s="250">
        <f>SUM(E68+E69)</f>
        <v>0</v>
      </c>
      <c r="F70" s="250">
        <f>SUM(F68+F69)</f>
        <v>0</v>
      </c>
      <c r="G70" s="250">
        <f>SUM(G68+G69)</f>
        <v>0</v>
      </c>
      <c r="H70" s="250">
        <f t="shared" ref="H70:M70" si="50">SUM(H68+H69)</f>
        <v>0</v>
      </c>
      <c r="I70" s="250">
        <f t="shared" si="50"/>
        <v>0</v>
      </c>
      <c r="J70" s="250">
        <f t="shared" si="50"/>
        <v>0</v>
      </c>
      <c r="K70" s="250">
        <f t="shared" si="50"/>
        <v>0</v>
      </c>
      <c r="L70" s="250">
        <f t="shared" si="50"/>
        <v>0</v>
      </c>
      <c r="M70" s="251">
        <f t="shared" si="50"/>
        <v>0</v>
      </c>
    </row>
    <row r="71" spans="1:15">
      <c r="A71" s="167"/>
      <c r="B71" s="167"/>
      <c r="C71" s="206"/>
      <c r="D71" s="312"/>
      <c r="E71" s="312"/>
      <c r="F71" s="312"/>
      <c r="G71" s="312"/>
      <c r="H71" s="312"/>
      <c r="I71" s="312"/>
    </row>
    <row r="72" spans="1:15">
      <c r="A72" s="116"/>
      <c r="B72" s="167"/>
      <c r="C72" s="206"/>
      <c r="D72" s="312"/>
      <c r="E72" s="312"/>
      <c r="F72" s="312"/>
      <c r="G72" s="312"/>
      <c r="H72" s="312"/>
      <c r="I72" s="312"/>
    </row>
    <row r="73" spans="1:15" ht="15.75" thickBot="1">
      <c r="A73" s="100" t="s">
        <v>80</v>
      </c>
    </row>
    <row r="74" spans="1:15" ht="15.75">
      <c r="A74" s="168" t="s">
        <v>81</v>
      </c>
      <c r="B74" s="169" t="s">
        <v>363</v>
      </c>
      <c r="C74" s="211"/>
      <c r="D74" s="170"/>
      <c r="E74" s="170"/>
      <c r="F74" s="170"/>
      <c r="G74" s="170"/>
      <c r="H74" s="170"/>
      <c r="I74" s="170"/>
      <c r="J74" s="170"/>
      <c r="K74" s="170"/>
      <c r="L74" s="170"/>
      <c r="M74" s="170"/>
      <c r="N74" s="171"/>
    </row>
    <row r="75" spans="1:15">
      <c r="A75" s="172"/>
      <c r="B75" s="173" t="s">
        <v>364</v>
      </c>
      <c r="N75" s="174"/>
    </row>
    <row r="76" spans="1:15" ht="15" customHeight="1">
      <c r="A76" s="175" t="s">
        <v>365</v>
      </c>
      <c r="B76" s="507" t="s">
        <v>366</v>
      </c>
      <c r="C76" s="468"/>
      <c r="D76" s="468"/>
      <c r="E76" s="468"/>
      <c r="F76" s="468"/>
      <c r="G76" s="468"/>
      <c r="H76" s="468"/>
      <c r="I76" s="468"/>
      <c r="J76" s="468"/>
      <c r="K76" s="468"/>
      <c r="L76" s="468"/>
      <c r="N76" s="174"/>
    </row>
    <row r="77" spans="1:15">
      <c r="A77" s="175"/>
      <c r="B77" s="177" t="s">
        <v>367</v>
      </c>
      <c r="C77" s="81"/>
      <c r="D77" s="81"/>
      <c r="E77" s="81"/>
      <c r="F77" s="81"/>
      <c r="G77" s="81"/>
      <c r="H77" s="81"/>
      <c r="I77" s="81"/>
      <c r="N77" s="174"/>
    </row>
    <row r="78" spans="1:15">
      <c r="A78" s="175"/>
      <c r="B78" s="81" t="s">
        <v>368</v>
      </c>
      <c r="C78" s="81"/>
      <c r="D78" s="81"/>
      <c r="E78" s="81"/>
      <c r="F78" s="81"/>
      <c r="G78" s="81"/>
      <c r="H78" s="81"/>
      <c r="I78" s="81"/>
      <c r="N78" s="174"/>
    </row>
    <row r="79" spans="1:15">
      <c r="A79" s="176"/>
      <c r="N79" s="174"/>
    </row>
    <row r="80" spans="1:15" ht="15" customHeight="1">
      <c r="A80" s="175" t="s">
        <v>365</v>
      </c>
      <c r="B80" s="502" t="s">
        <v>369</v>
      </c>
      <c r="C80" s="468"/>
      <c r="D80" s="468"/>
      <c r="E80" s="468"/>
      <c r="F80" s="468"/>
      <c r="G80" s="468"/>
      <c r="H80" s="468"/>
      <c r="I80" s="468"/>
      <c r="J80" s="468"/>
      <c r="K80" s="468"/>
      <c r="L80" s="468"/>
      <c r="M80" s="468"/>
      <c r="N80" s="503"/>
    </row>
    <row r="81" spans="1:14" ht="15.75" thickBot="1">
      <c r="B81" s="102"/>
      <c r="C81" s="212"/>
      <c r="D81" s="102"/>
      <c r="E81" s="102"/>
      <c r="F81" s="102"/>
      <c r="G81" s="102"/>
      <c r="H81" s="102"/>
      <c r="I81" s="102"/>
      <c r="J81" s="102"/>
      <c r="K81" s="102"/>
      <c r="L81" s="102"/>
      <c r="M81" s="102"/>
      <c r="N81" s="103"/>
    </row>
    <row r="82" spans="1:14" ht="15.75" thickBot="1">
      <c r="A82" s="120" t="s">
        <v>285</v>
      </c>
      <c r="B82" s="194" t="s">
        <v>370</v>
      </c>
      <c r="C82" s="213"/>
      <c r="D82" s="121"/>
      <c r="E82" s="121"/>
      <c r="F82" s="121"/>
      <c r="G82" s="121"/>
      <c r="H82" s="121"/>
      <c r="I82" s="121"/>
      <c r="J82" s="122"/>
      <c r="K82" s="122"/>
      <c r="L82" s="122"/>
      <c r="M82" s="122"/>
      <c r="N82" s="123"/>
    </row>
    <row r="84" spans="1:14">
      <c r="A84" s="157" t="s">
        <v>371</v>
      </c>
      <c r="B84" s="195" t="s">
        <v>372</v>
      </c>
      <c r="C84" s="214"/>
      <c r="D84" s="158"/>
      <c r="E84" s="158"/>
      <c r="F84" s="158"/>
      <c r="G84" s="158"/>
      <c r="H84" s="158"/>
      <c r="I84" s="158"/>
      <c r="J84" s="158"/>
      <c r="K84" s="158"/>
      <c r="L84" s="158"/>
      <c r="M84" s="158"/>
      <c r="N84" s="159"/>
    </row>
    <row r="86" spans="1:14">
      <c r="A86" s="94" t="s">
        <v>373</v>
      </c>
      <c r="B86" s="101" t="s">
        <v>374</v>
      </c>
      <c r="C86" s="215"/>
      <c r="D86" s="101"/>
      <c r="E86" s="101"/>
      <c r="F86" s="101"/>
      <c r="G86" s="101"/>
      <c r="H86" s="101"/>
      <c r="I86" s="101"/>
      <c r="J86" s="101"/>
      <c r="K86" s="101"/>
      <c r="L86" s="101"/>
      <c r="M86" s="101"/>
      <c r="N86" s="95"/>
    </row>
    <row r="87" spans="1:14" ht="15.75" thickBot="1">
      <c r="A87" s="124"/>
      <c r="B87" s="110" t="s">
        <v>375</v>
      </c>
      <c r="C87" s="212"/>
      <c r="D87" s="102"/>
      <c r="E87" s="102"/>
      <c r="F87" s="102"/>
      <c r="G87" s="102"/>
      <c r="H87" s="102"/>
      <c r="I87" s="102"/>
      <c r="J87" s="102"/>
      <c r="K87" s="102"/>
      <c r="L87" s="102"/>
      <c r="M87" s="102"/>
      <c r="N87" s="103"/>
    </row>
  </sheetData>
  <mergeCells count="32">
    <mergeCell ref="L57:M57"/>
    <mergeCell ref="D65:E65"/>
    <mergeCell ref="F65:G65"/>
    <mergeCell ref="H65:I65"/>
    <mergeCell ref="J65:K65"/>
    <mergeCell ref="L65:M65"/>
    <mergeCell ref="D24:E24"/>
    <mergeCell ref="F24:G24"/>
    <mergeCell ref="H24:I24"/>
    <mergeCell ref="J24:K24"/>
    <mergeCell ref="L24:M24"/>
    <mergeCell ref="B80:N80"/>
    <mergeCell ref="D56:E56"/>
    <mergeCell ref="F56:G56"/>
    <mergeCell ref="H56:I56"/>
    <mergeCell ref="J56:K56"/>
    <mergeCell ref="L56:M56"/>
    <mergeCell ref="D64:E64"/>
    <mergeCell ref="F64:G64"/>
    <mergeCell ref="H64:I64"/>
    <mergeCell ref="J64:K64"/>
    <mergeCell ref="L64:M64"/>
    <mergeCell ref="B76:L76"/>
    <mergeCell ref="D57:E57"/>
    <mergeCell ref="F57:G57"/>
    <mergeCell ref="H57:I57"/>
    <mergeCell ref="J57:K57"/>
    <mergeCell ref="C23:E23"/>
    <mergeCell ref="F23:G23"/>
    <mergeCell ref="L23:M23"/>
    <mergeCell ref="H23:I23"/>
    <mergeCell ref="J23:K23"/>
  </mergeCells>
  <printOptions gridLines="1"/>
  <pageMargins left="0.7" right="0.7" top="0.75" bottom="0.75" header="0.3" footer="0.3"/>
  <pageSetup paperSize="8"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7"/>
  <sheetViews>
    <sheetView zoomScaleNormal="100" workbookViewId="0">
      <pane ySplit="3" topLeftCell="A4" activePane="bottomLeft" state="frozen"/>
      <selection pane="bottomLeft" activeCell="I66" sqref="I66"/>
    </sheetView>
  </sheetViews>
  <sheetFormatPr defaultRowHeight="15"/>
  <cols>
    <col min="1" max="1" width="16.42578125" customWidth="1"/>
    <col min="2" max="2" width="34" customWidth="1"/>
    <col min="3" max="3" width="45.5703125" customWidth="1"/>
    <col min="4" max="4" width="15.85546875" style="30" customWidth="1"/>
    <col min="5" max="5" width="15.140625" style="66" customWidth="1"/>
    <col min="6" max="6" width="17" style="66" customWidth="1"/>
    <col min="7" max="7" width="14" style="66" customWidth="1"/>
    <col min="8" max="8" width="13.85546875" style="66" customWidth="1"/>
    <col min="9" max="9" width="13.7109375" style="66" customWidth="1"/>
  </cols>
  <sheetData>
    <row r="1" spans="1:9" ht="18.75">
      <c r="A1" s="518" t="s">
        <v>376</v>
      </c>
      <c r="B1" s="518"/>
      <c r="C1" s="280" t="str">
        <f>'Prév.de vente et marge brute'!B1</f>
        <v>Rédigé en CFA</v>
      </c>
      <c r="D1" s="2" t="s">
        <v>169</v>
      </c>
      <c r="E1" s="2" t="s">
        <v>277</v>
      </c>
    </row>
    <row r="2" spans="1:9">
      <c r="D2" s="309" t="s">
        <v>377</v>
      </c>
      <c r="E2" s="344" t="s">
        <v>312</v>
      </c>
      <c r="F2" s="205" t="s">
        <v>378</v>
      </c>
      <c r="G2" s="205" t="s">
        <v>379</v>
      </c>
      <c r="H2" s="205" t="s">
        <v>380</v>
      </c>
      <c r="I2" s="205" t="s">
        <v>381</v>
      </c>
    </row>
    <row r="3" spans="1:9">
      <c r="D3" s="309">
        <f>'Prév.de vente et marge brute'!D3</f>
        <v>2023</v>
      </c>
      <c r="E3" s="205">
        <f>'Prév.de vente et marge brute'!N3</f>
        <v>2024</v>
      </c>
      <c r="F3" s="205">
        <f>'Prév.de vente et marge brute'!R3</f>
        <v>2025</v>
      </c>
      <c r="G3" s="205">
        <f>'Prév.de vente et marge brute'!U3</f>
        <v>2026</v>
      </c>
      <c r="H3" s="205">
        <f>'Prév.de vente et marge brute'!X3</f>
        <v>2027</v>
      </c>
      <c r="I3" s="205">
        <f>'Prév.de vente et marge brute'!AA3</f>
        <v>2028</v>
      </c>
    </row>
    <row r="4" spans="1:9">
      <c r="A4" t="s">
        <v>382</v>
      </c>
      <c r="D4" s="306">
        <f>SUM(D6:D8)</f>
        <v>0</v>
      </c>
      <c r="E4" s="60">
        <f>SUM(E6:E8)</f>
        <v>0</v>
      </c>
      <c r="F4" s="60">
        <f t="shared" ref="F4:G4" si="0">SUM(F6:F8)</f>
        <v>0</v>
      </c>
      <c r="G4" s="60">
        <f t="shared" si="0"/>
        <v>0</v>
      </c>
      <c r="H4" s="60">
        <f t="shared" ref="H4:I4" si="1">SUM(H6:H8)</f>
        <v>0</v>
      </c>
      <c r="I4" s="60">
        <f t="shared" si="1"/>
        <v>0</v>
      </c>
    </row>
    <row r="5" spans="1:9">
      <c r="D5" s="112"/>
    </row>
    <row r="6" spans="1:9">
      <c r="B6" t="s">
        <v>383</v>
      </c>
      <c r="D6" s="112"/>
      <c r="E6" s="66">
        <f>Investissements!V39</f>
        <v>0</v>
      </c>
      <c r="F6" s="66">
        <f>Investissements!W39</f>
        <v>0</v>
      </c>
      <c r="G6" s="66">
        <f>Investissements!X39</f>
        <v>0</v>
      </c>
      <c r="H6" s="66">
        <f>Investissements!Y39</f>
        <v>0</v>
      </c>
      <c r="I6" s="66">
        <f>Investissements!Z39</f>
        <v>0</v>
      </c>
    </row>
    <row r="7" spans="1:9">
      <c r="B7" t="s">
        <v>261</v>
      </c>
      <c r="D7" s="310">
        <v>0</v>
      </c>
      <c r="E7" s="66">
        <f>Investissements!V35</f>
        <v>0</v>
      </c>
      <c r="F7" s="66">
        <f>Investissements!W35</f>
        <v>0</v>
      </c>
      <c r="G7" s="66">
        <f>Investissements!X35</f>
        <v>0</v>
      </c>
      <c r="H7" s="66">
        <f>Investissements!Y35</f>
        <v>0</v>
      </c>
      <c r="I7" s="66">
        <f>Investissements!Z35</f>
        <v>0</v>
      </c>
    </row>
    <row r="8" spans="1:9">
      <c r="B8" t="s">
        <v>384</v>
      </c>
      <c r="D8" s="118"/>
      <c r="E8" s="66">
        <f>Investissements!V37</f>
        <v>0</v>
      </c>
      <c r="F8" s="66">
        <f>Investissements!W37</f>
        <v>0</v>
      </c>
      <c r="G8" s="66">
        <f>Investissements!X37</f>
        <v>0</v>
      </c>
      <c r="H8" s="66">
        <f>Investissements!Y37</f>
        <v>0</v>
      </c>
      <c r="I8" s="66">
        <f>Investissements!Z37</f>
        <v>0</v>
      </c>
    </row>
    <row r="9" spans="1:9">
      <c r="D9" s="118"/>
    </row>
    <row r="10" spans="1:9">
      <c r="A10" t="s">
        <v>385</v>
      </c>
      <c r="D10" s="306">
        <f>SUM(D12:D15)</f>
        <v>0</v>
      </c>
      <c r="E10" s="60">
        <f>SUM(E12:E15)</f>
        <v>0</v>
      </c>
      <c r="F10" s="60">
        <f t="shared" ref="F10:G10" si="2">SUM(F12:F15)</f>
        <v>0</v>
      </c>
      <c r="G10" s="60">
        <f t="shared" si="2"/>
        <v>0</v>
      </c>
      <c r="H10" s="60">
        <f t="shared" ref="H10:I10" si="3">SUM(H12:H15)</f>
        <v>0</v>
      </c>
      <c r="I10" s="60">
        <f t="shared" si="3"/>
        <v>0</v>
      </c>
    </row>
    <row r="11" spans="1:9">
      <c r="D11" s="118"/>
    </row>
    <row r="12" spans="1:9">
      <c r="B12" t="s">
        <v>278</v>
      </c>
      <c r="D12" s="310">
        <v>0</v>
      </c>
      <c r="E12" s="66">
        <f>'Fonds de roulement'!K6</f>
        <v>0</v>
      </c>
      <c r="F12" s="66">
        <f>'Fonds de roulement'!L6</f>
        <v>0</v>
      </c>
      <c r="G12" s="66">
        <f>'Fonds de roulement'!M6</f>
        <v>0</v>
      </c>
      <c r="H12" s="66">
        <f>'Fonds de roulement'!N6</f>
        <v>0</v>
      </c>
      <c r="I12" s="66">
        <f>'Fonds de roulement'!O6</f>
        <v>0</v>
      </c>
    </row>
    <row r="13" spans="1:9">
      <c r="B13" t="s">
        <v>386</v>
      </c>
      <c r="D13" s="310">
        <v>0</v>
      </c>
      <c r="E13" s="66">
        <f>'Fonds de roulement'!K10</f>
        <v>0</v>
      </c>
      <c r="F13" s="66">
        <f>'Fonds de roulement'!L10</f>
        <v>0</v>
      </c>
      <c r="G13" s="66">
        <f>'Fonds de roulement'!M10</f>
        <v>0</v>
      </c>
      <c r="H13" s="66">
        <f>'Fonds de roulement'!N10</f>
        <v>0</v>
      </c>
      <c r="I13" s="66">
        <f>'Fonds de roulement'!O10</f>
        <v>0</v>
      </c>
    </row>
    <row r="14" spans="1:9">
      <c r="B14" t="s">
        <v>387</v>
      </c>
      <c r="D14" s="310">
        <v>0</v>
      </c>
      <c r="E14" s="66">
        <v>0</v>
      </c>
      <c r="F14" s="66">
        <v>0</v>
      </c>
      <c r="G14" s="66">
        <v>0</v>
      </c>
      <c r="H14" s="66">
        <v>0</v>
      </c>
      <c r="I14" s="66">
        <v>0</v>
      </c>
    </row>
    <row r="15" spans="1:9">
      <c r="B15" t="s">
        <v>388</v>
      </c>
      <c r="D15" s="310">
        <v>0</v>
      </c>
      <c r="E15" s="66">
        <f>'P&amp;P et Etat Flux de trésorerie'!F54</f>
        <v>0</v>
      </c>
      <c r="F15" s="66">
        <f>'P&amp;P et Etat Flux de trésorerie'!H54</f>
        <v>0</v>
      </c>
      <c r="G15" s="66">
        <f>'P&amp;P et Etat Flux de trésorerie'!J54</f>
        <v>0</v>
      </c>
      <c r="H15" s="66">
        <f>'P&amp;P et Etat Flux de trésorerie'!L54</f>
        <v>0</v>
      </c>
      <c r="I15" s="66">
        <f>'P&amp;P et Etat Flux de trésorerie'!N54</f>
        <v>0</v>
      </c>
    </row>
    <row r="16" spans="1:9">
      <c r="D16" s="118"/>
    </row>
    <row r="17" spans="1:9">
      <c r="A17" s="1" t="s">
        <v>389</v>
      </c>
      <c r="B17" s="15" t="s">
        <v>390</v>
      </c>
      <c r="D17" s="306">
        <f>SUM(D4+D10)</f>
        <v>0</v>
      </c>
      <c r="E17" s="60">
        <f>SUM(E4+E10)</f>
        <v>0</v>
      </c>
      <c r="F17" s="60">
        <f t="shared" ref="F17:G17" si="4">SUM(F4+F10)</f>
        <v>0</v>
      </c>
      <c r="G17" s="60">
        <f t="shared" si="4"/>
        <v>0</v>
      </c>
      <c r="H17" s="60">
        <f t="shared" ref="H17:I17" si="5">SUM(H4+H10)</f>
        <v>0</v>
      </c>
      <c r="I17" s="60">
        <f t="shared" si="5"/>
        <v>0</v>
      </c>
    </row>
    <row r="18" spans="1:9">
      <c r="D18" s="118"/>
    </row>
    <row r="19" spans="1:9">
      <c r="A19" t="s">
        <v>391</v>
      </c>
      <c r="D19" s="306">
        <f>SUM(D21:D23)</f>
        <v>0</v>
      </c>
      <c r="E19" s="60">
        <f>SUM(E21:E23)</f>
        <v>0</v>
      </c>
      <c r="F19" s="60">
        <f t="shared" ref="F19:G19" si="6">SUM(F21:F23)</f>
        <v>0</v>
      </c>
      <c r="G19" s="60">
        <f t="shared" si="6"/>
        <v>0</v>
      </c>
      <c r="H19" s="60">
        <f t="shared" ref="H19:I19" si="7">SUM(H21:H23)</f>
        <v>0</v>
      </c>
      <c r="I19" s="60">
        <f t="shared" si="7"/>
        <v>0</v>
      </c>
    </row>
    <row r="20" spans="1:9">
      <c r="D20" s="118"/>
    </row>
    <row r="21" spans="1:9">
      <c r="B21" t="s">
        <v>392</v>
      </c>
      <c r="D21" s="310">
        <v>0</v>
      </c>
      <c r="E21" s="66">
        <f>D21+'Sources de financement'!D19</f>
        <v>0</v>
      </c>
      <c r="F21" s="66">
        <f>D21+'Sources de financement'!D19+'Sources de financement'!F19</f>
        <v>0</v>
      </c>
      <c r="G21" s="66">
        <f>D21+'Sources de financement'!D19+'Sources de financement'!F19+'Sources de financement'!G19</f>
        <v>0</v>
      </c>
      <c r="H21" s="66">
        <f>D21+'Sources de financement'!D19+'Sources de financement'!F19+'Sources de financement'!G19+'Sources de financement'!H19</f>
        <v>0</v>
      </c>
      <c r="I21" s="66">
        <f>D21+'Sources de financement'!D19+'Sources de financement'!F19+'Sources de financement'!G19+'Sources de financement'!H19+'Sources de financement'!I19</f>
        <v>0</v>
      </c>
    </row>
    <row r="22" spans="1:9">
      <c r="B22" t="s">
        <v>309</v>
      </c>
      <c r="D22" s="310"/>
      <c r="E22" s="66">
        <f>'Sources de financement'!D18</f>
        <v>0</v>
      </c>
      <c r="F22" s="66">
        <f>'Sources de financement'!D18+'Sources de financement'!F18</f>
        <v>0</v>
      </c>
      <c r="G22" s="66">
        <f>'Sources de financement'!D18+'Sources de financement'!F18+'Sources de financement'!G18</f>
        <v>0</v>
      </c>
      <c r="H22" s="66">
        <f>'Sources de financement'!D18+'Sources de financement'!F18+'Sources de financement'!G18+'Sources de financement'!H18</f>
        <v>0</v>
      </c>
      <c r="I22" s="66">
        <f>'Sources de financement'!D18+'Sources de financement'!F18+'Sources de financement'!G18+'Sources de financement'!H18+'Sources de financement'!I18</f>
        <v>0</v>
      </c>
    </row>
    <row r="23" spans="1:9">
      <c r="B23" t="s">
        <v>393</v>
      </c>
      <c r="D23" s="310">
        <v>0</v>
      </c>
      <c r="E23" s="66">
        <f>D23+'P&amp;P et Etat Flux de trésorerie'!F32</f>
        <v>0</v>
      </c>
      <c r="F23" s="66">
        <f>E23+'P&amp;P et Etat Flux de trésorerie'!H32</f>
        <v>0</v>
      </c>
      <c r="G23" s="66">
        <f>F23+'P&amp;P et Etat Flux de trésorerie'!J32</f>
        <v>0</v>
      </c>
      <c r="H23" s="66">
        <f>G23+'P&amp;P et Etat Flux de trésorerie'!L32</f>
        <v>0</v>
      </c>
      <c r="I23" s="66">
        <f>H23+'P&amp;P et Etat Flux de trésorerie'!N32</f>
        <v>0</v>
      </c>
    </row>
    <row r="24" spans="1:9">
      <c r="D24" s="118"/>
    </row>
    <row r="25" spans="1:9">
      <c r="A25" t="s">
        <v>394</v>
      </c>
      <c r="D25" s="306">
        <f>SUM(D27+D31)</f>
        <v>0</v>
      </c>
      <c r="E25" s="60">
        <f>SUM(E27+E31)</f>
        <v>0</v>
      </c>
      <c r="F25" s="60">
        <f t="shared" ref="F25:G25" si="8">SUM(F27+F31)</f>
        <v>0</v>
      </c>
      <c r="G25" s="60">
        <f t="shared" si="8"/>
        <v>0</v>
      </c>
      <c r="H25" s="60">
        <f t="shared" ref="H25:I25" si="9">SUM(H27+H31)</f>
        <v>0</v>
      </c>
      <c r="I25" s="60">
        <f t="shared" si="9"/>
        <v>0</v>
      </c>
    </row>
    <row r="26" spans="1:9">
      <c r="D26" s="118"/>
      <c r="E26" s="226"/>
      <c r="F26" s="226"/>
      <c r="G26" s="226"/>
      <c r="H26" s="226"/>
      <c r="I26" s="226"/>
    </row>
    <row r="27" spans="1:9">
      <c r="B27" t="s">
        <v>395</v>
      </c>
      <c r="D27" s="118"/>
      <c r="E27" s="60">
        <f t="shared" ref="E27:G27" si="10">SUM(E28:E29)</f>
        <v>0</v>
      </c>
      <c r="F27" s="60">
        <f t="shared" si="10"/>
        <v>0</v>
      </c>
      <c r="G27" s="60">
        <f t="shared" si="10"/>
        <v>0</v>
      </c>
      <c r="H27" s="60">
        <f t="shared" ref="H27:I27" si="11">SUM(H28:H29)</f>
        <v>0</v>
      </c>
      <c r="I27" s="60">
        <f t="shared" si="11"/>
        <v>0</v>
      </c>
    </row>
    <row r="28" spans="1:9">
      <c r="B28" t="s">
        <v>396</v>
      </c>
      <c r="D28" s="118"/>
      <c r="E28" s="66">
        <f>('Sources de financement'!E38-'Sources de financement'!E40)-E32</f>
        <v>0</v>
      </c>
      <c r="F28" s="66">
        <f>('Sources de financement'!G38-'Sources de financement'!G40)-F32</f>
        <v>0</v>
      </c>
      <c r="G28" s="66">
        <f>('Sources de financement'!I38-'Sources de financement'!I40)-G32</f>
        <v>0</v>
      </c>
      <c r="H28" s="66">
        <f>('Sources de financement'!J38-'Sources de financement'!J40)-H32</f>
        <v>0</v>
      </c>
      <c r="I28" s="66">
        <f>('Sources de financement'!K38-'Sources de financement'!K40)-I32</f>
        <v>0</v>
      </c>
    </row>
    <row r="29" spans="1:9">
      <c r="B29" t="s">
        <v>397</v>
      </c>
      <c r="D29" s="118"/>
      <c r="E29" s="66">
        <f>('Sources de financement'!E27-'Sources de financement'!E30+'Sources de financement'!E34-'Sources de financement'!E36)-E33</f>
        <v>0</v>
      </c>
      <c r="F29" s="66">
        <f>('Sources de financement'!G27-'Sources de financement'!G30+'Sources de financement'!G34-'Sources de financement'!G36)-F33</f>
        <v>0</v>
      </c>
      <c r="G29" s="66">
        <f>('Sources de financement'!I27-'Sources de financement'!I30+'Sources de financement'!I34-'Sources de financement'!I36)-G33</f>
        <v>0</v>
      </c>
      <c r="H29" s="66">
        <f>('Sources de financement'!K27-'Sources de financement'!K30+'Sources de financement'!K34-'Sources de financement'!K36)-H33</f>
        <v>0</v>
      </c>
      <c r="I29" s="66">
        <f>('Sources de financement'!M27-'Sources de financement'!M30+'Sources de financement'!M34-'Sources de financement'!M36)-I33</f>
        <v>0</v>
      </c>
    </row>
    <row r="30" spans="1:9">
      <c r="D30" s="118"/>
    </row>
    <row r="31" spans="1:9">
      <c r="B31" t="s">
        <v>398</v>
      </c>
      <c r="D31" s="306">
        <f t="shared" ref="D31:I31" si="12">SUM(D32:D35)</f>
        <v>0</v>
      </c>
      <c r="E31" s="60">
        <f t="shared" si="12"/>
        <v>0</v>
      </c>
      <c r="F31" s="60">
        <f t="shared" si="12"/>
        <v>0</v>
      </c>
      <c r="G31" s="60">
        <f t="shared" si="12"/>
        <v>0</v>
      </c>
      <c r="H31" s="60">
        <f t="shared" si="12"/>
        <v>0</v>
      </c>
      <c r="I31" s="60">
        <f t="shared" si="12"/>
        <v>0</v>
      </c>
    </row>
    <row r="32" spans="1:9">
      <c r="B32" t="s">
        <v>399</v>
      </c>
      <c r="D32" s="118"/>
      <c r="E32" s="66">
        <f>'Sources de financement'!F40+'Sources de financement'!G40</f>
        <v>0</v>
      </c>
      <c r="F32" s="66">
        <f>'Sources de financement'!H40+'Sources de financement'!I40</f>
        <v>0</v>
      </c>
      <c r="G32" s="66">
        <f>'Sources de financement'!J40+'Sources de financement'!K40</f>
        <v>0</v>
      </c>
      <c r="H32" s="66">
        <f>'Sources de financement'!K40+'Sources de financement'!L40</f>
        <v>0</v>
      </c>
      <c r="I32" s="66">
        <f>'Sources de financement'!L40+'Sources de financement'!M40</f>
        <v>0</v>
      </c>
    </row>
    <row r="33" spans="1:11">
      <c r="B33" t="s">
        <v>400</v>
      </c>
      <c r="D33" s="118"/>
      <c r="E33" s="66">
        <f>'Sources de financement'!F30+'Sources de financement'!G30+'Sources de financement'!F36+'Sources de financement'!G36</f>
        <v>0</v>
      </c>
      <c r="F33" s="66">
        <f>'Sources de financement'!H30+'Sources de financement'!I30+'Sources de financement'!H36+'Sources de financement'!I36</f>
        <v>0</v>
      </c>
      <c r="G33" s="66">
        <f>'Sources de financement'!J30+'Sources de financement'!K30+'Sources de financement'!J36+'Sources de financement'!K36</f>
        <v>0</v>
      </c>
      <c r="H33" s="66">
        <f>'Sources de financement'!L30+'Sources de financement'!M30+'Sources de financement'!L36+'Sources de financement'!M36</f>
        <v>0</v>
      </c>
      <c r="I33" s="66">
        <f>'Sources de financement'!L30+'Sources de financement'!M30+'Sources de financement'!L36+'Sources de financement'!M36</f>
        <v>0</v>
      </c>
    </row>
    <row r="34" spans="1:11">
      <c r="B34" t="s">
        <v>401</v>
      </c>
      <c r="D34" s="310">
        <v>0</v>
      </c>
      <c r="E34" s="66">
        <f>'Fonds de roulement'!K14</f>
        <v>0</v>
      </c>
      <c r="F34" s="66">
        <f>'Fonds de roulement'!L14</f>
        <v>0</v>
      </c>
      <c r="G34" s="66">
        <f>'Fonds de roulement'!M14</f>
        <v>0</v>
      </c>
      <c r="H34" s="66">
        <f>'Fonds de roulement'!N14</f>
        <v>0</v>
      </c>
      <c r="I34" s="66">
        <f>'Fonds de roulement'!O14</f>
        <v>0</v>
      </c>
    </row>
    <row r="35" spans="1:11">
      <c r="B35" t="s">
        <v>402</v>
      </c>
      <c r="D35" s="118"/>
      <c r="E35" s="66">
        <f>'P&amp;P et Etat Flux de trésorerie'!F31</f>
        <v>0</v>
      </c>
      <c r="F35" s="66">
        <f>'P&amp;P et Etat Flux de trésorerie'!H31</f>
        <v>0</v>
      </c>
      <c r="G35" s="66">
        <f>'P&amp;P et Etat Flux de trésorerie'!J31</f>
        <v>0</v>
      </c>
      <c r="H35" s="66">
        <f>'P&amp;P et Etat Flux de trésorerie'!L31</f>
        <v>0</v>
      </c>
      <c r="I35" s="66">
        <f>'P&amp;P et Etat Flux de trésorerie'!N31</f>
        <v>0</v>
      </c>
    </row>
    <row r="36" spans="1:11">
      <c r="D36" s="118"/>
    </row>
    <row r="37" spans="1:11">
      <c r="A37" s="1" t="s">
        <v>403</v>
      </c>
      <c r="B37" s="15" t="s">
        <v>390</v>
      </c>
      <c r="D37" s="306">
        <f>SUM(D19+D25)</f>
        <v>0</v>
      </c>
      <c r="E37" s="60">
        <f>SUM(E19+E25)</f>
        <v>0</v>
      </c>
      <c r="F37" s="60">
        <f t="shared" ref="F37:G37" si="13">SUM(F19+F25)</f>
        <v>0</v>
      </c>
      <c r="G37" s="60">
        <f t="shared" si="13"/>
        <v>0</v>
      </c>
      <c r="H37" s="60">
        <f t="shared" ref="H37:I37" si="14">SUM(H19+H25)</f>
        <v>0</v>
      </c>
      <c r="I37" s="60">
        <f t="shared" si="14"/>
        <v>0</v>
      </c>
    </row>
    <row r="39" spans="1:11" ht="15.75" thickBot="1">
      <c r="A39" s="100" t="s">
        <v>80</v>
      </c>
    </row>
    <row r="40" spans="1:11" ht="16.5" customHeight="1" thickBot="1">
      <c r="A40" s="510" t="s">
        <v>404</v>
      </c>
      <c r="B40" s="511"/>
      <c r="D40" s="153">
        <f>D37-D17</f>
        <v>0</v>
      </c>
      <c r="E40" s="227">
        <f>E37-E17</f>
        <v>0</v>
      </c>
      <c r="F40" s="227">
        <f t="shared" ref="F40:G40" si="15">F37-F17</f>
        <v>0</v>
      </c>
      <c r="G40" s="227">
        <f t="shared" si="15"/>
        <v>0</v>
      </c>
      <c r="H40" s="227">
        <f t="shared" ref="H40:I40" si="16">H37-H17</f>
        <v>0</v>
      </c>
      <c r="I40" s="227">
        <f t="shared" si="16"/>
        <v>0</v>
      </c>
    </row>
    <row r="43" spans="1:11">
      <c r="A43" s="1" t="s">
        <v>405</v>
      </c>
      <c r="E43" s="344" t="s">
        <v>312</v>
      </c>
      <c r="F43" s="205" t="s">
        <v>378</v>
      </c>
      <c r="G43" s="205" t="s">
        <v>379</v>
      </c>
      <c r="H43" s="205" t="s">
        <v>380</v>
      </c>
      <c r="I43" s="205" t="s">
        <v>381</v>
      </c>
      <c r="K43" s="1" t="s">
        <v>406</v>
      </c>
    </row>
    <row r="44" spans="1:11">
      <c r="A44" s="1"/>
      <c r="E44" s="205">
        <f>E3</f>
        <v>2024</v>
      </c>
      <c r="F44" s="205">
        <f>F3</f>
        <v>2025</v>
      </c>
      <c r="G44" s="205">
        <f>G3</f>
        <v>2026</v>
      </c>
      <c r="H44" s="205">
        <f>H3</f>
        <v>2027</v>
      </c>
      <c r="I44" s="205">
        <f>I3</f>
        <v>2028</v>
      </c>
      <c r="K44" s="1"/>
    </row>
    <row r="45" spans="1:11">
      <c r="A45" s="516" t="s">
        <v>407</v>
      </c>
      <c r="B45" s="516"/>
      <c r="C45" s="27" t="s">
        <v>408</v>
      </c>
      <c r="D45" s="31"/>
      <c r="E45" s="222">
        <f>E10-E31</f>
        <v>0</v>
      </c>
      <c r="F45" s="222">
        <f>F10-F31</f>
        <v>0</v>
      </c>
      <c r="G45" s="222">
        <f>G10-G31</f>
        <v>0</v>
      </c>
      <c r="H45" s="222">
        <f>H10-H31</f>
        <v>0</v>
      </c>
      <c r="I45" s="222">
        <f>I10-I31</f>
        <v>0</v>
      </c>
      <c r="K45" t="s">
        <v>409</v>
      </c>
    </row>
    <row r="46" spans="1:11">
      <c r="C46" s="27" t="s">
        <v>410</v>
      </c>
      <c r="D46" s="31"/>
      <c r="E46" s="222">
        <f>(E19+E27)-E4</f>
        <v>0</v>
      </c>
      <c r="F46" s="222">
        <f>(F19+F27)-F4</f>
        <v>0</v>
      </c>
      <c r="G46" s="222">
        <f>(G19+G27)-G4</f>
        <v>0</v>
      </c>
      <c r="H46" s="222">
        <f>(H19+H27)-H4</f>
        <v>0</v>
      </c>
      <c r="I46" s="222">
        <f>(I19+I27)-I4</f>
        <v>0</v>
      </c>
    </row>
    <row r="47" spans="1:11">
      <c r="A47" t="s">
        <v>411</v>
      </c>
      <c r="C47" s="27" t="s">
        <v>412</v>
      </c>
      <c r="D47" s="31"/>
      <c r="E47" s="68" t="e">
        <f>(E19+E27)/E4</f>
        <v>#DIV/0!</v>
      </c>
      <c r="F47" s="68" t="e">
        <f>(F19+F27)/F4</f>
        <v>#DIV/0!</v>
      </c>
      <c r="G47" s="68" t="e">
        <f t="shared" ref="G47" si="17">(G19+G27)/G4</f>
        <v>#DIV/0!</v>
      </c>
      <c r="H47" s="68" t="e">
        <f t="shared" ref="H47:I47" si="18">(H19+H27)/H4</f>
        <v>#DIV/0!</v>
      </c>
      <c r="I47" s="68" t="e">
        <f t="shared" si="18"/>
        <v>#DIV/0!</v>
      </c>
      <c r="K47" t="s">
        <v>413</v>
      </c>
    </row>
    <row r="48" spans="1:11">
      <c r="A48" t="s">
        <v>414</v>
      </c>
      <c r="C48" s="27" t="s">
        <v>415</v>
      </c>
      <c r="D48" s="31"/>
      <c r="E48" s="68" t="e">
        <f>E25/E19</f>
        <v>#DIV/0!</v>
      </c>
      <c r="F48" s="68" t="e">
        <f t="shared" ref="F48:G48" si="19">F25/F19</f>
        <v>#DIV/0!</v>
      </c>
      <c r="G48" s="68" t="e">
        <f t="shared" si="19"/>
        <v>#DIV/0!</v>
      </c>
      <c r="H48" s="68" t="e">
        <f t="shared" ref="H48:I48" si="20">H25/H19</f>
        <v>#DIV/0!</v>
      </c>
      <c r="I48" s="68" t="e">
        <f t="shared" si="20"/>
        <v>#DIV/0!</v>
      </c>
      <c r="K48" t="s">
        <v>416</v>
      </c>
    </row>
    <row r="49" spans="1:12">
      <c r="A49" t="s">
        <v>417</v>
      </c>
      <c r="C49" s="27" t="s">
        <v>418</v>
      </c>
      <c r="D49" s="31"/>
      <c r="E49" s="68" t="e">
        <f>E27/E19</f>
        <v>#DIV/0!</v>
      </c>
      <c r="F49" s="68" t="e">
        <f t="shared" ref="F49:G49" si="21">F27/F19</f>
        <v>#DIV/0!</v>
      </c>
      <c r="G49" s="68" t="e">
        <f t="shared" si="21"/>
        <v>#DIV/0!</v>
      </c>
      <c r="H49" s="68" t="e">
        <f t="shared" ref="H49:I49" si="22">H27/H19</f>
        <v>#DIV/0!</v>
      </c>
      <c r="I49" s="68" t="e">
        <f t="shared" si="22"/>
        <v>#DIV/0!</v>
      </c>
      <c r="K49" t="s">
        <v>419</v>
      </c>
    </row>
    <row r="50" spans="1:12">
      <c r="A50" t="s">
        <v>420</v>
      </c>
      <c r="C50" s="27" t="s">
        <v>421</v>
      </c>
      <c r="D50" s="31"/>
      <c r="E50" s="68" t="e">
        <f>E19/E37</f>
        <v>#DIV/0!</v>
      </c>
      <c r="F50" s="68" t="e">
        <f t="shared" ref="F50:G50" si="23">F19/F37</f>
        <v>#DIV/0!</v>
      </c>
      <c r="G50" s="68" t="e">
        <f t="shared" si="23"/>
        <v>#DIV/0!</v>
      </c>
      <c r="H50" s="68" t="e">
        <f t="shared" ref="H50:I50" si="24">H19/H37</f>
        <v>#DIV/0!</v>
      </c>
      <c r="I50" s="68" t="e">
        <f t="shared" si="24"/>
        <v>#DIV/0!</v>
      </c>
      <c r="K50" t="s">
        <v>422</v>
      </c>
    </row>
    <row r="51" spans="1:12">
      <c r="C51" s="28"/>
      <c r="D51" s="32"/>
      <c r="E51" s="68"/>
      <c r="F51" s="68"/>
      <c r="G51" s="68"/>
      <c r="H51" s="68"/>
      <c r="I51" s="68"/>
    </row>
    <row r="52" spans="1:12">
      <c r="A52" s="517" t="s">
        <v>423</v>
      </c>
      <c r="B52" s="517"/>
      <c r="C52" s="28"/>
      <c r="D52" s="32"/>
      <c r="E52" s="68"/>
      <c r="F52" s="68"/>
      <c r="G52" s="68"/>
      <c r="H52" s="68"/>
      <c r="I52" s="68"/>
    </row>
    <row r="53" spans="1:12">
      <c r="A53" t="s">
        <v>424</v>
      </c>
      <c r="C53" s="27" t="s">
        <v>425</v>
      </c>
      <c r="D53" s="31"/>
      <c r="E53" s="68" t="e">
        <f>E10/E31</f>
        <v>#DIV/0!</v>
      </c>
      <c r="F53" s="68" t="e">
        <f t="shared" ref="F53:G53" si="25">F10/F31</f>
        <v>#DIV/0!</v>
      </c>
      <c r="G53" s="68" t="e">
        <f t="shared" si="25"/>
        <v>#DIV/0!</v>
      </c>
      <c r="H53" s="68" t="e">
        <f t="shared" ref="H53:I53" si="26">H10/H31</f>
        <v>#DIV/0!</v>
      </c>
      <c r="I53" s="68" t="e">
        <f t="shared" si="26"/>
        <v>#DIV/0!</v>
      </c>
      <c r="K53" t="s">
        <v>413</v>
      </c>
    </row>
    <row r="54" spans="1:12">
      <c r="A54" t="s">
        <v>426</v>
      </c>
      <c r="C54" s="27" t="s">
        <v>427</v>
      </c>
      <c r="D54" s="31"/>
      <c r="E54" s="68" t="e">
        <f>(E10-E12)/E31</f>
        <v>#DIV/0!</v>
      </c>
      <c r="F54" s="68" t="e">
        <f t="shared" ref="F54:G54" si="27">(F10-F12)/F31</f>
        <v>#DIV/0!</v>
      </c>
      <c r="G54" s="68" t="e">
        <f t="shared" si="27"/>
        <v>#DIV/0!</v>
      </c>
      <c r="H54" s="68" t="e">
        <f t="shared" ref="H54:I54" si="28">(H10-H12)/H31</f>
        <v>#DIV/0!</v>
      </c>
      <c r="I54" s="68" t="e">
        <f t="shared" si="28"/>
        <v>#DIV/0!</v>
      </c>
      <c r="K54" t="s">
        <v>428</v>
      </c>
    </row>
    <row r="55" spans="1:12">
      <c r="A55" t="s">
        <v>429</v>
      </c>
      <c r="C55" s="27" t="s">
        <v>430</v>
      </c>
      <c r="D55" s="31"/>
      <c r="E55" s="68" t="e">
        <f>(E15/E31)</f>
        <v>#DIV/0!</v>
      </c>
      <c r="F55" s="68" t="e">
        <f t="shared" ref="F55:G55" si="29">(F15/F31)</f>
        <v>#DIV/0!</v>
      </c>
      <c r="G55" s="68" t="e">
        <f t="shared" si="29"/>
        <v>#DIV/0!</v>
      </c>
      <c r="H55" s="68" t="e">
        <f t="shared" ref="H55:I55" si="30">(H15/H31)</f>
        <v>#DIV/0!</v>
      </c>
      <c r="I55" s="68" t="e">
        <f t="shared" si="30"/>
        <v>#DIV/0!</v>
      </c>
    </row>
    <row r="57" spans="1:12">
      <c r="A57" s="1" t="s">
        <v>431</v>
      </c>
    </row>
    <row r="58" spans="1:12">
      <c r="A58" t="s">
        <v>432</v>
      </c>
      <c r="C58" s="27" t="s">
        <v>433</v>
      </c>
      <c r="E58" s="66" t="e">
        <f>('P&amp;P et Etat Flux de trésorerie'!F21+'P&amp;P et Etat Flux de trésorerie'!F24)/('Prév.de vente et marge brute'!N30-'Prév.de vente et marge brute'!N31)</f>
        <v>#DIV/0!</v>
      </c>
      <c r="F58" s="228" t="s">
        <v>434</v>
      </c>
      <c r="G58" s="228" t="s">
        <v>434</v>
      </c>
      <c r="H58" s="228" t="s">
        <v>434</v>
      </c>
      <c r="I58" s="228" t="s">
        <v>434</v>
      </c>
      <c r="K58" s="28"/>
    </row>
    <row r="59" spans="1:12">
      <c r="A59" t="s">
        <v>435</v>
      </c>
      <c r="C59" s="27" t="s">
        <v>436</v>
      </c>
      <c r="E59" s="66" t="e">
        <f>('P&amp;P et Etat Flux de trésorerie'!F21+'P&amp;P et Etat Flux de trésorerie'!F24)/'P&amp;P et Etat Flux de trésorerie'!G12*100</f>
        <v>#DIV/0!</v>
      </c>
      <c r="F59" s="66" t="e">
        <f>('P&amp;P et Etat Flux de trésorerie'!H21+'P&amp;P et Etat Flux de trésorerie'!H24)/'P&amp;P et Etat Flux de trésorerie'!I12*100</f>
        <v>#DIV/0!</v>
      </c>
      <c r="G59" s="66" t="e">
        <f>('P&amp;P et Etat Flux de trésorerie'!J21+'P&amp;P et Etat Flux de trésorerie'!J24)/'P&amp;P et Etat Flux de trésorerie'!K12*100</f>
        <v>#DIV/0!</v>
      </c>
      <c r="H59" s="66" t="e">
        <f>('P&amp;P et Etat Flux de trésorerie'!K21+'P&amp;P et Etat Flux de trésorerie'!K24)/'P&amp;P et Etat Flux de trésorerie'!L12*100</f>
        <v>#DIV/0!</v>
      </c>
      <c r="I59" s="66" t="e">
        <f>('P&amp;P et Etat Flux de trésorerie'!L21+'P&amp;P et Etat Flux de trésorerie'!L24)/'P&amp;P et Etat Flux de trésorerie'!M12*100</f>
        <v>#DIV/0!</v>
      </c>
      <c r="K59" s="28"/>
    </row>
    <row r="60" spans="1:12">
      <c r="A60" t="s">
        <v>437</v>
      </c>
      <c r="C60" s="27" t="s">
        <v>438</v>
      </c>
      <c r="E60" s="74" t="e">
        <f>E59/'P&amp;P et Etat Flux de trésorerie'!F6</f>
        <v>#DIV/0!</v>
      </c>
      <c r="F60" s="74" t="e">
        <f>F59/'P&amp;P et Etat Flux de trésorerie'!H6</f>
        <v>#DIV/0!</v>
      </c>
      <c r="G60" s="74" t="e">
        <f>G59/'P&amp;P et Etat Flux de trésorerie'!J6</f>
        <v>#DIV/0!</v>
      </c>
      <c r="H60" s="74" t="e">
        <f>H59/'P&amp;P et Etat Flux de trésorerie'!L6</f>
        <v>#DIV/0!</v>
      </c>
      <c r="I60" s="74" t="e">
        <f>I59/'P&amp;P et Etat Flux de trésorerie'!N6</f>
        <v>#DIV/0!</v>
      </c>
      <c r="K60" t="s">
        <v>439</v>
      </c>
    </row>
    <row r="61" spans="1:12">
      <c r="E61" s="74"/>
      <c r="F61" s="74"/>
      <c r="G61" s="74"/>
      <c r="H61" s="74"/>
      <c r="I61" s="74"/>
      <c r="K61" s="66"/>
      <c r="L61" s="66"/>
    </row>
    <row r="62" spans="1:12">
      <c r="A62" s="1" t="s">
        <v>440</v>
      </c>
      <c r="B62" t="s">
        <v>441</v>
      </c>
      <c r="C62" t="s">
        <v>442</v>
      </c>
      <c r="E62" s="74"/>
      <c r="F62" s="74"/>
      <c r="G62" s="74"/>
      <c r="H62" s="74"/>
      <c r="I62" s="74"/>
      <c r="K62" s="66"/>
      <c r="L62" s="66"/>
    </row>
    <row r="63" spans="1:12">
      <c r="A63" t="s">
        <v>443</v>
      </c>
      <c r="E63" s="74" t="e">
        <f>('P&amp;P et Etat Flux de trésorerie'!F32/'P&amp;P et Etat Flux de trésorerie'!F8)*100</f>
        <v>#DIV/0!</v>
      </c>
      <c r="F63" s="74" t="e">
        <f>('P&amp;P et Etat Flux de trésorerie'!H32/'P&amp;P et Etat Flux de trésorerie'!H8)*100</f>
        <v>#DIV/0!</v>
      </c>
      <c r="G63" s="74" t="e">
        <f>('P&amp;P et Etat Flux de trésorerie'!J32/'P&amp;P et Etat Flux de trésorerie'!J8)*100</f>
        <v>#DIV/0!</v>
      </c>
      <c r="H63" s="74" t="e">
        <f>('P&amp;P et Etat Flux de trésorerie'!L32/'P&amp;P et Etat Flux de trésorerie'!L8)*100</f>
        <v>#DIV/0!</v>
      </c>
      <c r="I63" s="74" t="e">
        <f>('P&amp;P et Etat Flux de trésorerie'!N32/'P&amp;P et Etat Flux de trésorerie'!N8)*100</f>
        <v>#DIV/0!</v>
      </c>
      <c r="K63" s="66"/>
      <c r="L63" s="66"/>
    </row>
    <row r="64" spans="1:12">
      <c r="A64" t="s">
        <v>444</v>
      </c>
      <c r="E64" s="74" t="e">
        <f>'P&amp;P et Etat Flux de trésorerie'!F32/Bilan!E7</f>
        <v>#DIV/0!</v>
      </c>
      <c r="F64" s="74" t="e">
        <f>'P&amp;P et Etat Flux de trésorerie'!H32/Bilan!F7</f>
        <v>#DIV/0!</v>
      </c>
      <c r="G64" s="74" t="e">
        <f>'P&amp;P et Etat Flux de trésorerie'!J32/Bilan!G7</f>
        <v>#DIV/0!</v>
      </c>
      <c r="H64" s="74" t="e">
        <f>'P&amp;P et Etat Flux de trésorerie'!L32/Bilan!H7</f>
        <v>#DIV/0!</v>
      </c>
      <c r="I64" s="74" t="e">
        <f>'P&amp;P et Etat Flux de trésorerie'!N32/Bilan!I7</f>
        <v>#DIV/0!</v>
      </c>
      <c r="K64" s="66"/>
      <c r="L64" s="66"/>
    </row>
    <row r="65" spans="1:12">
      <c r="A65" t="s">
        <v>445</v>
      </c>
      <c r="E65" s="74" t="e">
        <f>'P&amp;P et Etat Flux de trésorerie'!F32/Bilan!E37</f>
        <v>#DIV/0!</v>
      </c>
      <c r="F65" s="74" t="e">
        <f>'P&amp;P et Etat Flux de trésorerie'!H32/Bilan!F37</f>
        <v>#DIV/0!</v>
      </c>
      <c r="G65" s="74" t="e">
        <f>'P&amp;P et Etat Flux de trésorerie'!J32/Bilan!G37</f>
        <v>#DIV/0!</v>
      </c>
      <c r="H65" s="74" t="e">
        <f>'P&amp;P et Etat Flux de trésorerie'!L32/Bilan!H37</f>
        <v>#DIV/0!</v>
      </c>
      <c r="I65" s="74" t="e">
        <f>'P&amp;P et Etat Flux de trésorerie'!N32/Bilan!I37</f>
        <v>#DIV/0!</v>
      </c>
      <c r="K65" s="66"/>
      <c r="L65" s="66"/>
    </row>
    <row r="66" spans="1:12">
      <c r="A66" t="s">
        <v>446</v>
      </c>
      <c r="E66" s="74" t="e">
        <f>'P&amp;P et Etat Flux de trésorerie'!F32/Bilan!E19</f>
        <v>#DIV/0!</v>
      </c>
      <c r="F66" s="74" t="e">
        <f>'P&amp;P et Etat Flux de trésorerie'!H32/Bilan!F19</f>
        <v>#DIV/0!</v>
      </c>
      <c r="G66" s="74" t="e">
        <f>'P&amp;P et Etat Flux de trésorerie'!J32/Bilan!G19</f>
        <v>#DIV/0!</v>
      </c>
      <c r="H66" s="74" t="e">
        <f>'P&amp;P et Etat Flux de trésorerie'!L32/Bilan!H19</f>
        <v>#DIV/0!</v>
      </c>
      <c r="I66" s="74" t="e">
        <f>'P&amp;P et Etat Flux de trésorerie'!N32/Bilan!I19</f>
        <v>#DIV/0!</v>
      </c>
      <c r="K66" s="66"/>
      <c r="L66" s="66"/>
    </row>
    <row r="67" spans="1:12">
      <c r="K67" s="66"/>
      <c r="L67" s="66"/>
    </row>
  </sheetData>
  <mergeCells count="4">
    <mergeCell ref="A1:B1"/>
    <mergeCell ref="A45:B45"/>
    <mergeCell ref="A52:B52"/>
    <mergeCell ref="A40:B40"/>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62c12ab-8ab9-4321-aee6-fc3aa5f667d6">
      <UserInfo>
        <DisplayName/>
        <AccountId xsi:nil="true"/>
        <AccountType/>
      </UserInfo>
    </SharedWithUsers>
    <TaxCatchAll xmlns="362c12ab-8ab9-4321-aee6-fc3aa5f667d6" xsi:nil="true"/>
    <lcf76f155ced4ddcb4097134ff3c332f xmlns="9dcbf3ed-c405-4315-aed1-1ae13ea4a488">
      <Terms xmlns="http://schemas.microsoft.com/office/infopath/2007/PartnerControls"/>
    </lcf76f155ced4ddcb4097134ff3c332f>
    <MediaLengthInSeconds xmlns="9dcbf3ed-c405-4315-aed1-1ae13ea4a4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D73951BFACF9438BC70908AA050B04" ma:contentTypeVersion="15" ma:contentTypeDescription="Een nieuw document maken." ma:contentTypeScope="" ma:versionID="18372ae6bfbfbdc27f464220b5832772">
  <xsd:schema xmlns:xsd="http://www.w3.org/2001/XMLSchema" xmlns:xs="http://www.w3.org/2001/XMLSchema" xmlns:p="http://schemas.microsoft.com/office/2006/metadata/properties" xmlns:ns2="9dcbf3ed-c405-4315-aed1-1ae13ea4a488" xmlns:ns3="362c12ab-8ab9-4321-aee6-fc3aa5f667d6" targetNamespace="http://schemas.microsoft.com/office/2006/metadata/properties" ma:root="true" ma:fieldsID="c7112cbeb27b3828175ae6b49169eb8f" ns2:_="" ns3:_="">
    <xsd:import namespace="9dcbf3ed-c405-4315-aed1-1ae13ea4a488"/>
    <xsd:import namespace="362c12ab-8ab9-4321-aee6-fc3aa5f667d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bf3ed-c405-4315-aed1-1ae13ea4a4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e38aa8a9-2314-4ff2-81f2-761ac3176da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2c12ab-8ab9-4321-aee6-fc3aa5f667d6"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e14a5a7b-f512-4299-a646-e249fe477f83}" ma:internalName="TaxCatchAll" ma:showField="CatchAllData" ma:web="362c12ab-8ab9-4321-aee6-fc3aa5f667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58CA87-22E9-4A3B-8A08-3BDFFACD5C86}"/>
</file>

<file path=customXml/itemProps2.xml><?xml version="1.0" encoding="utf-8"?>
<ds:datastoreItem xmlns:ds="http://schemas.openxmlformats.org/officeDocument/2006/customXml" ds:itemID="{6EC95749-5CBD-489B-B284-F0F70281D50F}"/>
</file>

<file path=customXml/itemProps3.xml><?xml version="1.0" encoding="utf-8"?>
<ds:datastoreItem xmlns:ds="http://schemas.openxmlformats.org/officeDocument/2006/customXml" ds:itemID="{0FC53EF8-231B-4758-A3E8-51E9743A8C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Georges</dc:creator>
  <cp:keywords/>
  <dc:description/>
  <cp:lastModifiedBy>Georges Claes</cp:lastModifiedBy>
  <cp:revision/>
  <dcterms:created xsi:type="dcterms:W3CDTF">2016-03-25T11:32:51Z</dcterms:created>
  <dcterms:modified xsi:type="dcterms:W3CDTF">2024-10-17T09:43:41Z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0x0101003DD73951BFACF9438BC70908AA050B04</vt:lpwstr>
  </property>
  <property fmtid="{D5CDD505-2E9C-101B-9397-08002B2CF9AE}" pid="3" name="Order">
    <vt:r8>3030900</vt:r8>
  </property>
  <property fmtid="{D5CDD505-2E9C-101B-9397-08002B2CF9AE}" pid="4" name="ComplianceAssetId">
    <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